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825" yWindow="120" windowWidth="12120" windowHeight="8580"/>
  </bookViews>
  <sheets>
    <sheet name="Instructions" sheetId="32" r:id="rId1"/>
    <sheet name="Permit Limits" sheetId="33" r:id="rId2"/>
    <sheet name="2008 Summary" sheetId="15" r:id="rId3"/>
    <sheet name="2009 Summary" sheetId="17" r:id="rId4"/>
    <sheet name="2010 Summary" sheetId="18" r:id="rId5"/>
    <sheet name="2011 Summary" sheetId="19" r:id="rId6"/>
    <sheet name="2012 Summary" sheetId="20" r:id="rId7"/>
    <sheet name="PM Rolling Avg" sheetId="21" r:id="rId8"/>
    <sheet name="SUMMARY" sheetId="6" r:id="rId9"/>
    <sheet name="Ink Supplier #1" sheetId="1" r:id="rId10"/>
    <sheet name="Ink Supplier #2" sheetId="4" r:id="rId11"/>
    <sheet name="Adhesive Supplier # 1" sheetId="2" r:id="rId12"/>
    <sheet name="Misc1" sheetId="12" r:id="rId13"/>
    <sheet name="Misc2" sheetId="3" r:id="rId14"/>
    <sheet name="Misc3" sheetId="27" r:id="rId15"/>
    <sheet name="Misc4" sheetId="28" r:id="rId16"/>
    <sheet name="Misc5" sheetId="29" r:id="rId17"/>
    <sheet name="Misc6" sheetId="30" r:id="rId18"/>
    <sheet name="Misc7" sheetId="31" r:id="rId19"/>
    <sheet name="Misc8" sheetId="26" r:id="rId20"/>
    <sheet name="Starch" sheetId="13" r:id="rId21"/>
    <sheet name="Baled Material" sheetId="8" r:id="rId22"/>
    <sheet name="Fuel Summary Page" sheetId="35" r:id="rId23"/>
    <sheet name="Natural Gas" sheetId="25" r:id="rId24"/>
    <sheet name="Fuel Oil" sheetId="10" r:id="rId25"/>
    <sheet name="Propane" sheetId="34" r:id="rId26"/>
    <sheet name="Parts Washer" sheetId="23" r:id="rId27"/>
    <sheet name="Emission Factors" sheetId="16" r:id="rId28"/>
  </sheets>
  <externalReferences>
    <externalReference r:id="rId29"/>
  </externalReferences>
  <definedNames>
    <definedName name="_dpw2008">'2008 Summary'!$B$7</definedName>
    <definedName name="_dpw2009">'2009 Summary'!$B$7</definedName>
    <definedName name="_dpw2010">'2010 Summary'!$B$7</definedName>
    <definedName name="_dpw2011">'2011 Summary'!$B$7</definedName>
    <definedName name="_dpw2012">'2012 Summary'!$B$7</definedName>
    <definedName name="_hpd2008">'2008 Summary'!$F$6</definedName>
    <definedName name="_hpd2009">'2009 Summary'!$F$6</definedName>
    <definedName name="_hpd2010">'2010 Summary'!$F$6</definedName>
    <definedName name="_hpd2011">'2011 Summary'!$F$6</definedName>
    <definedName name="_hpd2012">'2012 Summary'!$F$6</definedName>
    <definedName name="_wdp2008">'2008 Summary'!$B$6</definedName>
    <definedName name="_wdp2009">'2009 Summary'!$B$6</definedName>
    <definedName name="_wdp2010">'2010 Summary'!$B$6</definedName>
    <definedName name="_wdp2011">'2011 Summary'!$B$6</definedName>
    <definedName name="_wdp2012">'2012 Summary'!$B$6</definedName>
    <definedName name="_wpy2008">'2008 Summary'!$F$7</definedName>
    <definedName name="_wpy2009">'2009 Summary'!$F$7</definedName>
    <definedName name="_wpy2010">'2010 Summary'!$F$7</definedName>
    <definedName name="_wpy2011">'2011 Summary'!$F$7</definedName>
    <definedName name="_wpy2012">'2012 Summary'!$F$7</definedName>
    <definedName name="ActualOrPotential" localSheetId="4">'2008 Summary'!$B$3</definedName>
    <definedName name="ActualOrPotential" localSheetId="5">'2008 Summary'!$B$3</definedName>
    <definedName name="ActualOrPotential" localSheetId="6">'2008 Summary'!$B$3</definedName>
    <definedName name="ActualOrPotential" localSheetId="7">#REF!</definedName>
    <definedName name="ActualOrPotential">'2008 Summary'!$B$3</definedName>
    <definedName name="Ammonia" localSheetId="25">Propane!$O$9</definedName>
    <definedName name="Ammonia">'Natural Gas'!$O$9</definedName>
    <definedName name="CO" localSheetId="24">'Fuel Oil'!$O$5</definedName>
    <definedName name="CO" localSheetId="23">'Natural Gas'!$O$5</definedName>
    <definedName name="CO" localSheetId="25">Propane!$O$5</definedName>
    <definedName name="CO">#REF!</definedName>
    <definedName name="CO_2">'Fuel Oil'!$O$9</definedName>
    <definedName name="CO_2P">Propane!$O$12</definedName>
    <definedName name="DaysPerWeek" localSheetId="7">#REF!</definedName>
    <definedName name="dust" localSheetId="26">'Parts Washer'!$I$2</definedName>
    <definedName name="dust" localSheetId="20">Starch!$F$2</definedName>
    <definedName name="dust">'Baled Material'!$F$2</definedName>
    <definedName name="efficiency" localSheetId="20">Starch!$F$3</definedName>
    <definedName name="Efficiency">'Baled Material'!$F$3</definedName>
    <definedName name="emission" localSheetId="24">'Fuel Oil'!#REF!</definedName>
    <definedName name="FuelOil_Device">'Emission Factors'!$A$25:$A$34</definedName>
    <definedName name="FuelOil_EF">'Emission Factors'!$A$25:$K$34</definedName>
    <definedName name="FuelOil_Pollutant">'Emission Factors'!$A$25:$K$25</definedName>
    <definedName name="FuelOil2_HAP_EF">'Emission Factors'!$P$36</definedName>
    <definedName name="FuelOil6_HAP_EF">'Emission Factors'!$Q$36</definedName>
    <definedName name="FuelOilResidential_HAP_EF">'Emission Factors'!$O$36</definedName>
    <definedName name="HAP" localSheetId="24">'Fuel Oil'!$O$8</definedName>
    <definedName name="HAP" localSheetId="23">'Natural Gas'!$O$8</definedName>
    <definedName name="HAP" localSheetId="25">Propane!$O$8</definedName>
    <definedName name="HAP">#REF!</definedName>
    <definedName name="HoursPerDay" localSheetId="7">#REF!</definedName>
    <definedName name="Lead" localSheetId="25">Propane!$O$10</definedName>
    <definedName name="Lead">'Natural Gas'!$O$10</definedName>
    <definedName name="Ngas_Device">'Emission Factors'!$A$7:$A$17</definedName>
    <definedName name="NGas_EF">'Emission Factors'!$A$7:$H$17</definedName>
    <definedName name="NGas_HAP_EF">'Emission Factors'!$O$16</definedName>
    <definedName name="NGas_Pollutant">'Emission Factors'!$A$7:$H$7</definedName>
    <definedName name="NOx" localSheetId="24">'Fuel Oil'!$O$3</definedName>
    <definedName name="NOx" localSheetId="23">'Natural Gas'!$O$3</definedName>
    <definedName name="NOx" localSheetId="25">Propane!$O$3</definedName>
    <definedName name="NOx">#REF!</definedName>
    <definedName name="Plant" localSheetId="5">'2008 Summary'!$F$3</definedName>
    <definedName name="Plant" localSheetId="6">'2008 Summary'!$F$3</definedName>
    <definedName name="Plant" localSheetId="22">'[1]Permit Limits'!$G$1</definedName>
    <definedName name="Plant">'2008 Summary'!$F$3</definedName>
    <definedName name="PlantNumber" localSheetId="7">#REF!</definedName>
    <definedName name="PlantNumber">'2008 Summary'!$F$4</definedName>
    <definedName name="PM" localSheetId="24">'Fuel Oil'!$O$6</definedName>
    <definedName name="PM" localSheetId="23">'Natural Gas'!$O$6</definedName>
    <definedName name="PM" localSheetId="25">Propane!$O$6</definedName>
    <definedName name="PM">#REF!</definedName>
    <definedName name="_xlnm.Print_Area" localSheetId="11">'Adhesive Supplier # 1'!$A$40:$J$111</definedName>
    <definedName name="_xlnm.Print_Area" localSheetId="21">'Baled Material'!$B$5:$K$82</definedName>
    <definedName name="_xlnm.Print_Area" localSheetId="24">'Fuel Oil'!$A$3:$J$71</definedName>
    <definedName name="_xlnm.Print_Area" localSheetId="22">'Fuel Summary Page'!$B$5:$AD$73</definedName>
    <definedName name="_xlnm.Print_Area" localSheetId="9">'Ink Supplier #1'!$A$40:$J$111</definedName>
    <definedName name="_xlnm.Print_Area" localSheetId="10">'Ink Supplier #2'!$A$40:$J$111</definedName>
    <definedName name="_xlnm.Print_Area" localSheetId="12">Misc1!$A$40:$J$111</definedName>
    <definedName name="_xlnm.Print_Area" localSheetId="13">Misc2!$A$40:$J$111</definedName>
    <definedName name="_xlnm.Print_Area" localSheetId="14">Misc3!$A$40:$J$111</definedName>
    <definedName name="_xlnm.Print_Area" localSheetId="15">Misc4!$A$40:$J$111</definedName>
    <definedName name="_xlnm.Print_Area" localSheetId="16">Misc5!$A$40:$J$111</definedName>
    <definedName name="_xlnm.Print_Area" localSheetId="17">Misc6!$A$40:$J$111</definedName>
    <definedName name="_xlnm.Print_Area" localSheetId="18">Misc7!$A$40:$J$111</definedName>
    <definedName name="_xlnm.Print_Area" localSheetId="19">Misc8!$A$40:$J$111</definedName>
    <definedName name="_xlnm.Print_Area" localSheetId="23">'Natural Gas'!$A$3:$M$71</definedName>
    <definedName name="_xlnm.Print_Area" localSheetId="26">'Parts Washer'!$B$7:$L$85</definedName>
    <definedName name="_xlnm.Print_Area" localSheetId="7">'PM Rolling Avg'!$A$1:$G$72</definedName>
    <definedName name="_xlnm.Print_Area" localSheetId="25">Propane!$A$3:$M$71</definedName>
    <definedName name="_xlnm.Print_Area" localSheetId="20">Starch!$B$6:$J$83</definedName>
    <definedName name="_xlnm.Print_Area" localSheetId="8">SUMMARY!$A$40:$J$111</definedName>
    <definedName name="_xlnm.Print_Titles" localSheetId="11">'Adhesive Supplier # 1'!$1:$3</definedName>
    <definedName name="_xlnm.Print_Titles" localSheetId="21">'Baled Material'!$1:$4</definedName>
    <definedName name="_xlnm.Print_Titles" localSheetId="24">'Fuel Oil'!$1:$2</definedName>
    <definedName name="_xlnm.Print_Titles" localSheetId="22">'Fuel Summary Page'!$A:$A,'Fuel Summary Page'!$1:$4</definedName>
    <definedName name="_xlnm.Print_Titles" localSheetId="9">'Ink Supplier #1'!$1:$3</definedName>
    <definedName name="_xlnm.Print_Titles" localSheetId="10">'Ink Supplier #2'!$1:$3</definedName>
    <definedName name="_xlnm.Print_Titles" localSheetId="12">Misc1!$1:$3</definedName>
    <definedName name="_xlnm.Print_Titles" localSheetId="13">Misc2!$1:$3</definedName>
    <definedName name="_xlnm.Print_Titles" localSheetId="14">Misc3!$1:$3</definedName>
    <definedName name="_xlnm.Print_Titles" localSheetId="15">Misc4!$1:$3</definedName>
    <definedName name="_xlnm.Print_Titles" localSheetId="16">Misc5!$1:$3</definedName>
    <definedName name="_xlnm.Print_Titles" localSheetId="17">Misc6!$1:$3</definedName>
    <definedName name="_xlnm.Print_Titles" localSheetId="18">Misc7!$1:$3</definedName>
    <definedName name="_xlnm.Print_Titles" localSheetId="19">Misc8!$1:$3</definedName>
    <definedName name="_xlnm.Print_Titles" localSheetId="23">'Natural Gas'!$1:$2</definedName>
    <definedName name="_xlnm.Print_Titles" localSheetId="26">'Parts Washer'!$1:$6</definedName>
    <definedName name="_xlnm.Print_Titles" localSheetId="7">'PM Rolling Avg'!$1:$4</definedName>
    <definedName name="_xlnm.Print_Titles" localSheetId="25">Propane!$1:$2</definedName>
    <definedName name="_xlnm.Print_Titles" localSheetId="20">Starch!$1:$5</definedName>
    <definedName name="_xlnm.Print_Titles" localSheetId="8">SUMMARY!$1:$5</definedName>
    <definedName name="rating" localSheetId="25">Propane!$O$11</definedName>
    <definedName name="rating">'Natural Gas'!$O$11</definedName>
    <definedName name="sefficiency">Starch!$E$3</definedName>
    <definedName name="SOx" localSheetId="24">'Fuel Oil'!$O$4</definedName>
    <definedName name="SOx" localSheetId="23">'Natural Gas'!$O$4</definedName>
    <definedName name="SOx" localSheetId="25">Propane!$O$4</definedName>
    <definedName name="SOx">#REF!</definedName>
    <definedName name="sulfur">'Fuel Oil'!$N$16</definedName>
    <definedName name="VOC" localSheetId="24">'Fuel Oil'!$O$7</definedName>
    <definedName name="VOC" localSheetId="23">'Natural Gas'!$O$7</definedName>
    <definedName name="VOC" localSheetId="25">Propane!$O$7</definedName>
    <definedName name="VOC">#REF!</definedName>
    <definedName name="VOCeff">'Parts Washer'!$D$3</definedName>
    <definedName name="WeeksPerYear" localSheetId="7">#REF!</definedName>
    <definedName name="weight">'Parts Washer'!$I$3</definedName>
  </definedNames>
  <calcPr calcId="125725"/>
</workbook>
</file>

<file path=xl/calcChain.xml><?xml version="1.0" encoding="utf-8"?>
<calcChain xmlns="http://schemas.openxmlformats.org/spreadsheetml/2006/main">
  <c r="C4" i="25"/>
  <c r="C3"/>
  <c r="M46" i="34"/>
  <c r="M47"/>
  <c r="M48"/>
  <c r="M49"/>
  <c r="M50"/>
  <c r="M51"/>
  <c r="M52"/>
  <c r="M53"/>
  <c r="M54"/>
  <c r="M55"/>
  <c r="M56"/>
  <c r="M59"/>
  <c r="M60"/>
  <c r="M61"/>
  <c r="M62"/>
  <c r="M63"/>
  <c r="M64"/>
  <c r="M65"/>
  <c r="M66"/>
  <c r="M67"/>
  <c r="M68"/>
  <c r="M69"/>
  <c r="M70"/>
  <c r="L46"/>
  <c r="L47"/>
  <c r="L48"/>
  <c r="L49"/>
  <c r="L50"/>
  <c r="L51"/>
  <c r="L52"/>
  <c r="L53"/>
  <c r="L54"/>
  <c r="L55"/>
  <c r="L56"/>
  <c r="L59"/>
  <c r="L60"/>
  <c r="L61"/>
  <c r="L62"/>
  <c r="L63"/>
  <c r="L64"/>
  <c r="L65"/>
  <c r="L66"/>
  <c r="L67"/>
  <c r="L68"/>
  <c r="L69"/>
  <c r="L70"/>
  <c r="K46" i="10"/>
  <c r="K46" i="34"/>
  <c r="K47" i="10"/>
  <c r="K47" i="34"/>
  <c r="K48" i="10"/>
  <c r="K48" i="34"/>
  <c r="K49" i="10"/>
  <c r="K49" i="34"/>
  <c r="K50" i="10"/>
  <c r="K50" i="34"/>
  <c r="K51" i="10"/>
  <c r="K51" i="34"/>
  <c r="K52" i="10"/>
  <c r="K52" i="34"/>
  <c r="K53" i="10"/>
  <c r="K53" i="34"/>
  <c r="K54" i="10"/>
  <c r="K54" i="34"/>
  <c r="K55" i="10"/>
  <c r="K55" i="34"/>
  <c r="K56" i="10"/>
  <c r="K56" i="34"/>
  <c r="K59" i="10"/>
  <c r="K59" i="34"/>
  <c r="K60" i="10"/>
  <c r="K60" i="34"/>
  <c r="K61" i="10"/>
  <c r="K61" i="34"/>
  <c r="K62" i="10"/>
  <c r="K62" i="34"/>
  <c r="K63" i="10"/>
  <c r="K63" i="34"/>
  <c r="K64" i="10"/>
  <c r="K64" i="34"/>
  <c r="K65" i="10"/>
  <c r="K65" i="34"/>
  <c r="K66" i="10"/>
  <c r="K66" i="34"/>
  <c r="K67" i="10"/>
  <c r="K67" i="34"/>
  <c r="K68" i="10"/>
  <c r="K68" i="34"/>
  <c r="K69" i="10"/>
  <c r="K69" i="34"/>
  <c r="K70" i="10"/>
  <c r="K70" i="34"/>
  <c r="J46" i="10"/>
  <c r="J46" i="34"/>
  <c r="J47" i="10"/>
  <c r="J47" i="34"/>
  <c r="J48" i="10"/>
  <c r="J48" i="34"/>
  <c r="J49" i="10"/>
  <c r="J49" i="34"/>
  <c r="J50" i="10"/>
  <c r="J50" i="34"/>
  <c r="J51" i="10"/>
  <c r="J51" i="34"/>
  <c r="J52" i="10"/>
  <c r="J52" i="34"/>
  <c r="J53" i="10"/>
  <c r="J53" i="34"/>
  <c r="J54" i="10"/>
  <c r="J54" i="34"/>
  <c r="J55" i="10"/>
  <c r="J55" i="34"/>
  <c r="J56" i="10"/>
  <c r="J56" i="34"/>
  <c r="J59" i="10"/>
  <c r="J59" i="34"/>
  <c r="J60" i="10"/>
  <c r="J60" i="34"/>
  <c r="J61" i="10"/>
  <c r="J61" i="34"/>
  <c r="J62" i="10"/>
  <c r="J62" i="34"/>
  <c r="J63" i="10"/>
  <c r="J63" i="34"/>
  <c r="J64" i="10"/>
  <c r="J64" i="34"/>
  <c r="J65" i="10"/>
  <c r="J65" i="34"/>
  <c r="J66" i="10"/>
  <c r="J66" i="34"/>
  <c r="J67" i="10"/>
  <c r="J67" i="34"/>
  <c r="J68" i="10"/>
  <c r="J68" i="34"/>
  <c r="J69" i="10"/>
  <c r="J69" i="34"/>
  <c r="J70" i="10"/>
  <c r="J70" i="34"/>
  <c r="I46" i="10"/>
  <c r="I46" i="34"/>
  <c r="I47" i="10"/>
  <c r="I47" i="34"/>
  <c r="I48" i="10"/>
  <c r="I48" i="34"/>
  <c r="I49" i="10"/>
  <c r="I49" i="34"/>
  <c r="I50" i="10"/>
  <c r="I50" i="34"/>
  <c r="I51" i="10"/>
  <c r="I51" i="34"/>
  <c r="I52" i="10"/>
  <c r="I52" i="34"/>
  <c r="I53" i="10"/>
  <c r="I53" i="34"/>
  <c r="I54" i="10"/>
  <c r="I54" i="34"/>
  <c r="I55" i="10"/>
  <c r="I55" i="34"/>
  <c r="I56" i="10"/>
  <c r="I56" i="34"/>
  <c r="I59" i="10"/>
  <c r="I59" i="34"/>
  <c r="I60" i="10"/>
  <c r="I60" i="34"/>
  <c r="I61" i="10"/>
  <c r="I61" i="34"/>
  <c r="I62" i="10"/>
  <c r="I62" i="34"/>
  <c r="I63" i="10"/>
  <c r="I63" i="34"/>
  <c r="I64" i="10"/>
  <c r="I64" i="34"/>
  <c r="I65" i="10"/>
  <c r="I65" i="34"/>
  <c r="I66" i="10"/>
  <c r="I66" i="34"/>
  <c r="I67" i="10"/>
  <c r="I67" i="34"/>
  <c r="I68" i="10"/>
  <c r="I68" i="34"/>
  <c r="I69" i="10"/>
  <c r="I69" i="34"/>
  <c r="I70" i="10"/>
  <c r="I70" i="34"/>
  <c r="H46" i="10"/>
  <c r="H46" i="34"/>
  <c r="H47" i="10"/>
  <c r="H47" i="34"/>
  <c r="H48" i="10"/>
  <c r="H48" i="34"/>
  <c r="H49" i="10"/>
  <c r="H49" i="34"/>
  <c r="H50" i="10"/>
  <c r="H50" i="34"/>
  <c r="H51" i="10"/>
  <c r="H51" i="34"/>
  <c r="H52" i="10"/>
  <c r="H52" i="34"/>
  <c r="H53" i="10"/>
  <c r="H53" i="34"/>
  <c r="H54" i="10"/>
  <c r="H54" i="34"/>
  <c r="H55" i="10"/>
  <c r="H55" i="34"/>
  <c r="H56" i="10"/>
  <c r="H56" i="34"/>
  <c r="H59" i="10"/>
  <c r="H59" i="34"/>
  <c r="H60" i="10"/>
  <c r="H60" i="34"/>
  <c r="H61" i="10"/>
  <c r="H61" i="34"/>
  <c r="H62" i="10"/>
  <c r="H62" i="34"/>
  <c r="H63" i="10"/>
  <c r="H63" i="34"/>
  <c r="H64" i="10"/>
  <c r="H64" i="34"/>
  <c r="H65" i="10"/>
  <c r="H65" i="34"/>
  <c r="H66" i="10"/>
  <c r="H66" i="34"/>
  <c r="H67" i="10"/>
  <c r="H67" i="34"/>
  <c r="H68" i="10"/>
  <c r="H68" i="34"/>
  <c r="H69" i="10"/>
  <c r="H69" i="34"/>
  <c r="H70" i="10"/>
  <c r="H70" i="34"/>
  <c r="G46" i="10"/>
  <c r="G46" i="34"/>
  <c r="G47" i="10"/>
  <c r="G47" i="34"/>
  <c r="G48" i="10"/>
  <c r="G48" i="34"/>
  <c r="G49" i="10"/>
  <c r="G49" i="34"/>
  <c r="G50" i="10"/>
  <c r="G50" i="34"/>
  <c r="G51" i="10"/>
  <c r="G51" i="34"/>
  <c r="G52" i="10"/>
  <c r="G52" i="34"/>
  <c r="G53" i="10"/>
  <c r="G53" i="34"/>
  <c r="G54" i="10"/>
  <c r="G54" i="34"/>
  <c r="G55" i="10"/>
  <c r="G55" i="34"/>
  <c r="G56" i="10"/>
  <c r="G56" i="34"/>
  <c r="G59" i="10"/>
  <c r="G59" i="34"/>
  <c r="G60" i="10"/>
  <c r="G60" i="34"/>
  <c r="G61" i="10"/>
  <c r="G61" i="34"/>
  <c r="G62" i="10"/>
  <c r="G62" i="34"/>
  <c r="G63" i="10"/>
  <c r="G63" i="34"/>
  <c r="G64" i="10"/>
  <c r="G64" i="34"/>
  <c r="G65" i="10"/>
  <c r="G65" i="34"/>
  <c r="G66" i="10"/>
  <c r="G66" i="34"/>
  <c r="G67" i="10"/>
  <c r="G67" i="34"/>
  <c r="G68" i="10"/>
  <c r="G68" i="34"/>
  <c r="G69" i="10"/>
  <c r="G69" i="34"/>
  <c r="G70" i="10"/>
  <c r="G70" i="34"/>
  <c r="F46" i="10"/>
  <c r="F46" i="34"/>
  <c r="F47" i="10"/>
  <c r="F47" i="34"/>
  <c r="F48" i="10"/>
  <c r="F48" i="34"/>
  <c r="F49" i="10"/>
  <c r="F49" i="34"/>
  <c r="F50" i="10"/>
  <c r="F50" i="34"/>
  <c r="F51" i="10"/>
  <c r="F51" i="34"/>
  <c r="F52" i="10"/>
  <c r="F52" i="34"/>
  <c r="F53" i="10"/>
  <c r="F53" i="34"/>
  <c r="F54" i="10"/>
  <c r="F54" i="34"/>
  <c r="F55" i="10"/>
  <c r="F55" i="34"/>
  <c r="F56" i="10"/>
  <c r="F56" i="34"/>
  <c r="F59" i="10"/>
  <c r="F59" i="34"/>
  <c r="F60" i="10"/>
  <c r="F60" i="34"/>
  <c r="F61" i="10"/>
  <c r="F61" i="34"/>
  <c r="F62" i="10"/>
  <c r="F62" i="34"/>
  <c r="F63" i="10"/>
  <c r="F63" i="34"/>
  <c r="F64" i="10"/>
  <c r="F64" i="34"/>
  <c r="F65" i="10"/>
  <c r="F65" i="34"/>
  <c r="F66" i="10"/>
  <c r="F66" i="34"/>
  <c r="F67" i="10"/>
  <c r="F67" i="34"/>
  <c r="F68" i="10"/>
  <c r="F68" i="34"/>
  <c r="F69" i="10"/>
  <c r="F69" i="34"/>
  <c r="F70" i="10"/>
  <c r="F70" i="34"/>
  <c r="E46" i="10"/>
  <c r="E46" i="34"/>
  <c r="E47" i="10"/>
  <c r="E47" i="34"/>
  <c r="E48" i="10"/>
  <c r="E48" i="34"/>
  <c r="E49" i="10"/>
  <c r="E49" i="34"/>
  <c r="E50" i="10"/>
  <c r="E50" i="34"/>
  <c r="E51" i="10"/>
  <c r="E51" i="34"/>
  <c r="E52" i="10"/>
  <c r="E52" i="34"/>
  <c r="E53" i="10"/>
  <c r="E53" i="34"/>
  <c r="E54" i="10"/>
  <c r="E54" i="34"/>
  <c r="E55" i="10"/>
  <c r="E55" i="34"/>
  <c r="E56" i="10"/>
  <c r="E56" i="34"/>
  <c r="E59" i="10"/>
  <c r="E59" i="34"/>
  <c r="E60" i="10"/>
  <c r="E60" i="34"/>
  <c r="E61" i="10"/>
  <c r="E61" i="34"/>
  <c r="E62" i="10"/>
  <c r="E62" i="34"/>
  <c r="E63" i="10"/>
  <c r="E63" i="34"/>
  <c r="E64" i="10"/>
  <c r="E64" i="34"/>
  <c r="E65" i="10"/>
  <c r="E65" i="34"/>
  <c r="E66" i="10"/>
  <c r="E66" i="34"/>
  <c r="E67" i="10"/>
  <c r="E67" i="34"/>
  <c r="E68" i="10"/>
  <c r="E68" i="34"/>
  <c r="E69" i="10"/>
  <c r="E69" i="34"/>
  <c r="E70" i="10"/>
  <c r="E70" i="34"/>
  <c r="M32"/>
  <c r="M33"/>
  <c r="M34"/>
  <c r="M35"/>
  <c r="M36"/>
  <c r="M37"/>
  <c r="M38"/>
  <c r="M39"/>
  <c r="M40"/>
  <c r="M41"/>
  <c r="M42"/>
  <c r="M45"/>
  <c r="L32"/>
  <c r="L33"/>
  <c r="L34"/>
  <c r="L35"/>
  <c r="L36"/>
  <c r="L37"/>
  <c r="L38"/>
  <c r="L39"/>
  <c r="L40"/>
  <c r="L41"/>
  <c r="L42"/>
  <c r="L45"/>
  <c r="K32" i="10"/>
  <c r="K32" i="34"/>
  <c r="K33" i="10"/>
  <c r="K33" i="34"/>
  <c r="K34" i="10"/>
  <c r="K34" i="34"/>
  <c r="K35" i="10"/>
  <c r="K35" i="34"/>
  <c r="K36" i="10"/>
  <c r="K36" i="34"/>
  <c r="K37" i="10"/>
  <c r="K37" i="34"/>
  <c r="K38" i="10"/>
  <c r="K38" i="34"/>
  <c r="K39" i="10"/>
  <c r="K39" i="34"/>
  <c r="K40" i="10"/>
  <c r="K40" i="34"/>
  <c r="K41" i="10"/>
  <c r="K41" i="34"/>
  <c r="K42" i="10"/>
  <c r="K42" i="34"/>
  <c r="K45" i="10"/>
  <c r="K45" i="34"/>
  <c r="J32" i="10"/>
  <c r="J32" i="34"/>
  <c r="J33" i="10"/>
  <c r="J33" i="34"/>
  <c r="J34" i="10"/>
  <c r="J34" i="34"/>
  <c r="J35" i="10"/>
  <c r="J35" i="34"/>
  <c r="J36" i="10"/>
  <c r="J36" i="34"/>
  <c r="J37" i="10"/>
  <c r="J37" i="34"/>
  <c r="J38" i="10"/>
  <c r="J38" i="34"/>
  <c r="J39" i="10"/>
  <c r="J39" i="34"/>
  <c r="J40" i="10"/>
  <c r="J40" i="34"/>
  <c r="J41" i="10"/>
  <c r="J41" i="34"/>
  <c r="J42" i="10"/>
  <c r="J42" i="34"/>
  <c r="J45" i="10"/>
  <c r="J45" i="34"/>
  <c r="I32" i="10"/>
  <c r="I32" i="34"/>
  <c r="I33" i="10"/>
  <c r="I33" i="34"/>
  <c r="I34" i="10"/>
  <c r="I34" i="34"/>
  <c r="I35" i="10"/>
  <c r="I35" i="34"/>
  <c r="I36" i="10"/>
  <c r="I36" i="34"/>
  <c r="I37" i="10"/>
  <c r="I37" i="34"/>
  <c r="I38" i="10"/>
  <c r="I38" i="34"/>
  <c r="I39" i="10"/>
  <c r="I39" i="34"/>
  <c r="I40" i="10"/>
  <c r="I40" i="34"/>
  <c r="I41" i="10"/>
  <c r="I41" i="34"/>
  <c r="I42" i="10"/>
  <c r="I42" i="34"/>
  <c r="I45" i="10"/>
  <c r="I45" i="34"/>
  <c r="H32" i="10"/>
  <c r="H32" i="34"/>
  <c r="H33" i="10"/>
  <c r="H33" i="34"/>
  <c r="H34" i="10"/>
  <c r="H34" i="34"/>
  <c r="H35" i="10"/>
  <c r="H35" i="34"/>
  <c r="H36" i="10"/>
  <c r="H36" i="34"/>
  <c r="H37" i="10"/>
  <c r="H37" i="34"/>
  <c r="H38" i="10"/>
  <c r="H38" i="34"/>
  <c r="H39" i="10"/>
  <c r="H39" i="34"/>
  <c r="H40" i="10"/>
  <c r="H40" i="34"/>
  <c r="H41" i="10"/>
  <c r="H41" i="34"/>
  <c r="H42" i="10"/>
  <c r="H42" i="34"/>
  <c r="H45" i="10"/>
  <c r="H45" i="34"/>
  <c r="G32" i="10"/>
  <c r="G32" i="34"/>
  <c r="G33" i="10"/>
  <c r="G33" i="34"/>
  <c r="G34" i="10"/>
  <c r="G34" i="34"/>
  <c r="G35" i="10"/>
  <c r="G35" i="34"/>
  <c r="G36" i="10"/>
  <c r="G36" i="34"/>
  <c r="G37" i="10"/>
  <c r="G37" i="34"/>
  <c r="G38" i="10"/>
  <c r="G38" i="34"/>
  <c r="G39" i="10"/>
  <c r="G39" i="34"/>
  <c r="G40" i="10"/>
  <c r="G40" i="34"/>
  <c r="G41" i="10"/>
  <c r="G41" i="34"/>
  <c r="G42" i="10"/>
  <c r="G42" i="34"/>
  <c r="G45" i="10"/>
  <c r="G45" i="34"/>
  <c r="F32" i="10"/>
  <c r="F32" i="34"/>
  <c r="F33" i="10"/>
  <c r="F33" i="34"/>
  <c r="F34" i="10"/>
  <c r="F34" i="34"/>
  <c r="F35" i="10"/>
  <c r="F35" i="34"/>
  <c r="F36" i="10"/>
  <c r="F36" i="34"/>
  <c r="F37" i="10"/>
  <c r="F37" i="34"/>
  <c r="F38" i="10"/>
  <c r="F38" i="34"/>
  <c r="F39" i="10"/>
  <c r="F39" i="34"/>
  <c r="F40" i="10"/>
  <c r="F40" i="34"/>
  <c r="F41" i="10"/>
  <c r="F41" i="34"/>
  <c r="F42" i="10"/>
  <c r="F42" i="34"/>
  <c r="F45" i="10"/>
  <c r="F45" i="34"/>
  <c r="E32" i="10"/>
  <c r="E32" i="34"/>
  <c r="E33" i="10"/>
  <c r="E33" i="34"/>
  <c r="E34" i="10"/>
  <c r="E34" i="34"/>
  <c r="E35" i="10"/>
  <c r="E35" i="34"/>
  <c r="E36" i="10"/>
  <c r="E36" i="34"/>
  <c r="E37" i="10"/>
  <c r="E37" i="34"/>
  <c r="E38" i="10"/>
  <c r="E38" i="34"/>
  <c r="E39" i="10"/>
  <c r="E39" i="34"/>
  <c r="E40" i="10"/>
  <c r="E40" i="34"/>
  <c r="E41" i="10"/>
  <c r="E41" i="34"/>
  <c r="E42" i="10"/>
  <c r="E42" i="34"/>
  <c r="E45" i="10"/>
  <c r="E45" i="34"/>
  <c r="C18" i="25"/>
  <c r="D18"/>
  <c r="M18" s="1"/>
  <c r="M18" i="34"/>
  <c r="C19" i="25"/>
  <c r="D19"/>
  <c r="M19" s="1"/>
  <c r="M19" i="34"/>
  <c r="M20"/>
  <c r="M21"/>
  <c r="M22"/>
  <c r="M23"/>
  <c r="M24"/>
  <c r="M25"/>
  <c r="M26"/>
  <c r="M27"/>
  <c r="M28"/>
  <c r="M31"/>
  <c r="L18" i="25"/>
  <c r="L18" i="34"/>
  <c r="I20" i="35" s="1"/>
  <c r="L19" i="34"/>
  <c r="L20"/>
  <c r="L21"/>
  <c r="L22"/>
  <c r="L23"/>
  <c r="L24"/>
  <c r="L25"/>
  <c r="L26"/>
  <c r="L27"/>
  <c r="L28"/>
  <c r="L31"/>
  <c r="K18" i="25"/>
  <c r="K18" i="10"/>
  <c r="K18" i="34"/>
  <c r="H20" i="35" s="1"/>
  <c r="K19" i="25"/>
  <c r="K19" i="10"/>
  <c r="K19" i="34"/>
  <c r="K20" i="10"/>
  <c r="K20" i="34"/>
  <c r="K21" i="10"/>
  <c r="K21" i="34"/>
  <c r="K22" i="10"/>
  <c r="K22" i="34"/>
  <c r="K23" i="10"/>
  <c r="K23" i="34"/>
  <c r="K24" i="10"/>
  <c r="K24" i="34"/>
  <c r="K25" i="10"/>
  <c r="K25" i="34"/>
  <c r="K26" i="10"/>
  <c r="K26" i="34"/>
  <c r="K27" i="10"/>
  <c r="K27" i="34"/>
  <c r="K28" i="10"/>
  <c r="K28" i="34"/>
  <c r="K31" i="10"/>
  <c r="K31" i="34"/>
  <c r="J18" i="25"/>
  <c r="J18" i="10"/>
  <c r="J18" i="34"/>
  <c r="J19" i="25"/>
  <c r="J19" i="10"/>
  <c r="J19" i="34"/>
  <c r="J20" i="10"/>
  <c r="J20" i="34"/>
  <c r="J21" i="10"/>
  <c r="J21" i="34"/>
  <c r="J22" i="10"/>
  <c r="J22" i="34"/>
  <c r="J23" i="10"/>
  <c r="J23" i="34"/>
  <c r="J24" i="10"/>
  <c r="J24" i="34"/>
  <c r="J25" i="10"/>
  <c r="J25" i="34"/>
  <c r="J26" i="10"/>
  <c r="J26" i="34"/>
  <c r="J27" i="10"/>
  <c r="J27" i="34"/>
  <c r="J28" i="10"/>
  <c r="J28" i="34"/>
  <c r="J31" i="10"/>
  <c r="J31" i="34"/>
  <c r="I18" i="25"/>
  <c r="I18" i="10"/>
  <c r="I18" i="34"/>
  <c r="F20" i="35" s="1"/>
  <c r="I19" i="25"/>
  <c r="I19" i="10"/>
  <c r="I19" i="34"/>
  <c r="I20" i="10"/>
  <c r="I20" i="34"/>
  <c r="I21" i="10"/>
  <c r="I21" i="34"/>
  <c r="I22" i="10"/>
  <c r="I22" i="34"/>
  <c r="I23" i="10"/>
  <c r="I23" i="34"/>
  <c r="I24" i="10"/>
  <c r="I24" i="34"/>
  <c r="I25" i="10"/>
  <c r="I25" i="34"/>
  <c r="I26" i="10"/>
  <c r="I26" i="34"/>
  <c r="I27" i="10"/>
  <c r="I27" i="34"/>
  <c r="I28" i="10"/>
  <c r="I28" i="34"/>
  <c r="I31" i="10"/>
  <c r="I31" i="34"/>
  <c r="I43" s="1"/>
  <c r="F13" i="18" s="1"/>
  <c r="H18" i="25"/>
  <c r="H18" i="10"/>
  <c r="H18" i="34"/>
  <c r="E20" i="35" s="1"/>
  <c r="H19" i="25"/>
  <c r="H19" i="10"/>
  <c r="H19" i="34"/>
  <c r="H20" i="10"/>
  <c r="H20" i="34"/>
  <c r="H21" i="10"/>
  <c r="H21" i="34"/>
  <c r="H22" i="10"/>
  <c r="H22" i="34"/>
  <c r="H23" i="10"/>
  <c r="H23" i="34"/>
  <c r="H24" i="10"/>
  <c r="H24" i="34"/>
  <c r="H25" i="10"/>
  <c r="H25" i="34"/>
  <c r="H26" i="10"/>
  <c r="H26" i="34"/>
  <c r="H27" i="10"/>
  <c r="H27" i="34"/>
  <c r="H28" i="10"/>
  <c r="H28" i="34"/>
  <c r="H31" i="10"/>
  <c r="H31" i="34"/>
  <c r="H43" s="1"/>
  <c r="E13" i="18" s="1"/>
  <c r="G18" i="25"/>
  <c r="G18" i="10"/>
  <c r="G18" i="34"/>
  <c r="G19" i="25"/>
  <c r="G19" i="10"/>
  <c r="G19" i="34"/>
  <c r="G20" i="10"/>
  <c r="G20" i="34"/>
  <c r="G21" i="10"/>
  <c r="G21" i="34"/>
  <c r="G22" i="10"/>
  <c r="G22" i="34"/>
  <c r="G23" i="10"/>
  <c r="G23" i="34"/>
  <c r="G24" i="10"/>
  <c r="G24" i="34"/>
  <c r="G25" i="10"/>
  <c r="G25" i="34"/>
  <c r="G26" i="10"/>
  <c r="G26" i="34"/>
  <c r="G27" i="10"/>
  <c r="G27" i="34"/>
  <c r="G28" i="10"/>
  <c r="G28" i="34"/>
  <c r="G31" i="10"/>
  <c r="G31" i="34"/>
  <c r="G43" s="1"/>
  <c r="D13" i="18" s="1"/>
  <c r="F18" i="25"/>
  <c r="F18" i="10"/>
  <c r="F18" i="34"/>
  <c r="C20" i="35" s="1"/>
  <c r="F19" i="25"/>
  <c r="F19" i="10"/>
  <c r="F19" i="34"/>
  <c r="F20" i="10"/>
  <c r="F20" i="34"/>
  <c r="F21" i="10"/>
  <c r="F21" i="34"/>
  <c r="F22" i="10"/>
  <c r="F22" i="34"/>
  <c r="F23" i="10"/>
  <c r="F23" i="34"/>
  <c r="F24" i="10"/>
  <c r="F24" i="34"/>
  <c r="F25" i="10"/>
  <c r="F25" i="34"/>
  <c r="F26" i="10"/>
  <c r="F26" i="34"/>
  <c r="F27" i="10"/>
  <c r="F27" i="34"/>
  <c r="F28" i="10"/>
  <c r="F28" i="34"/>
  <c r="F31" i="10"/>
  <c r="F31" i="34"/>
  <c r="F43" s="1"/>
  <c r="C13" i="18" s="1"/>
  <c r="E18" i="25"/>
  <c r="E18" i="10"/>
  <c r="E18" i="34"/>
  <c r="E19" i="25"/>
  <c r="E19" i="10"/>
  <c r="E19" i="34"/>
  <c r="E20" i="10"/>
  <c r="E20" i="34"/>
  <c r="E21" i="10"/>
  <c r="E21" i="34"/>
  <c r="E22" i="10"/>
  <c r="E22" i="34"/>
  <c r="E23" i="10"/>
  <c r="E23" i="34"/>
  <c r="E24" i="10"/>
  <c r="E24" i="34"/>
  <c r="E25" i="10"/>
  <c r="E25" i="34"/>
  <c r="E26" i="10"/>
  <c r="E26" i="34"/>
  <c r="E27" i="10"/>
  <c r="E27" i="34"/>
  <c r="E28" i="10"/>
  <c r="E28" i="34"/>
  <c r="E31" i="10"/>
  <c r="E31" i="34"/>
  <c r="D4" i="25"/>
  <c r="M4" s="1"/>
  <c r="M4" i="34"/>
  <c r="C5" i="25"/>
  <c r="D5"/>
  <c r="M5" s="1"/>
  <c r="M5" i="34"/>
  <c r="C6" i="25"/>
  <c r="M6" i="34"/>
  <c r="C7" i="25"/>
  <c r="D7"/>
  <c r="M7" s="1"/>
  <c r="M7" i="34"/>
  <c r="C8" i="25"/>
  <c r="M8" i="34"/>
  <c r="C9" i="25"/>
  <c r="D9"/>
  <c r="M9" s="1"/>
  <c r="M9" i="34"/>
  <c r="C10" i="25"/>
  <c r="M10" i="34"/>
  <c r="C11" i="25"/>
  <c r="D11"/>
  <c r="M11" s="1"/>
  <c r="M11" i="34"/>
  <c r="C12" i="25"/>
  <c r="M12" i="34"/>
  <c r="C13" i="25"/>
  <c r="D13"/>
  <c r="M13" s="1"/>
  <c r="M13" i="34"/>
  <c r="C14" i="25"/>
  <c r="M14" i="34"/>
  <c r="C17" i="25"/>
  <c r="D17"/>
  <c r="M17" s="1"/>
  <c r="M17" i="34"/>
  <c r="M29" s="1"/>
  <c r="J13" i="17" s="1"/>
  <c r="J36" s="1"/>
  <c r="L4" i="25"/>
  <c r="L4" i="34"/>
  <c r="L5" i="25"/>
  <c r="L5" i="34"/>
  <c r="L6"/>
  <c r="L7" i="25"/>
  <c r="L7" i="34"/>
  <c r="I9" i="35" s="1"/>
  <c r="L8" i="34"/>
  <c r="L9" i="25"/>
  <c r="L9" i="34"/>
  <c r="L10"/>
  <c r="L11" i="25"/>
  <c r="L11" i="34"/>
  <c r="I13" i="35" s="1"/>
  <c r="L12" i="34"/>
  <c r="L13" i="25"/>
  <c r="L13" i="34"/>
  <c r="L14"/>
  <c r="L17" i="25"/>
  <c r="L17" i="34"/>
  <c r="I19" i="35" s="1"/>
  <c r="K4" i="25"/>
  <c r="K4" i="10"/>
  <c r="K4" i="34"/>
  <c r="K5" i="25"/>
  <c r="K5" i="10"/>
  <c r="K5" i="34"/>
  <c r="K6" i="10"/>
  <c r="K6" i="34"/>
  <c r="K7" i="25"/>
  <c r="K7" i="10"/>
  <c r="K7" i="34"/>
  <c r="K8" i="25"/>
  <c r="K8" i="10"/>
  <c r="K8" i="34"/>
  <c r="K9" i="25"/>
  <c r="K9" i="10"/>
  <c r="K9" i="34"/>
  <c r="K10" i="10"/>
  <c r="K10" i="34"/>
  <c r="K11" i="25"/>
  <c r="K11" i="10"/>
  <c r="K11" i="34"/>
  <c r="K12" i="25"/>
  <c r="K12" i="10"/>
  <c r="K12" i="34"/>
  <c r="K13" i="25"/>
  <c r="K13" i="10"/>
  <c r="K13" i="34"/>
  <c r="K14" i="10"/>
  <c r="K14" i="34"/>
  <c r="K17" i="25"/>
  <c r="K17" i="10"/>
  <c r="K17" i="34"/>
  <c r="J4" i="25"/>
  <c r="J4" i="10"/>
  <c r="J4" i="34"/>
  <c r="J5" i="25"/>
  <c r="J5" i="10"/>
  <c r="J5" i="34"/>
  <c r="J6" i="10"/>
  <c r="J6" i="34"/>
  <c r="J7" i="25"/>
  <c r="J7" i="10"/>
  <c r="J7" i="34"/>
  <c r="J8" i="10"/>
  <c r="J8" i="34"/>
  <c r="J9" i="25"/>
  <c r="J9" i="10"/>
  <c r="J9" i="34"/>
  <c r="J10" i="10"/>
  <c r="J10" i="34"/>
  <c r="J11" i="25"/>
  <c r="J11" i="10"/>
  <c r="J11" i="34"/>
  <c r="J12" i="10"/>
  <c r="J12" i="34"/>
  <c r="J13" i="25"/>
  <c r="J13" i="10"/>
  <c r="J13" i="34"/>
  <c r="J14" i="10"/>
  <c r="J14" i="34"/>
  <c r="J17" i="25"/>
  <c r="J17" i="10"/>
  <c r="J17" i="34"/>
  <c r="I4" i="25"/>
  <c r="I4" i="10"/>
  <c r="I4" i="34"/>
  <c r="I5" i="25"/>
  <c r="I5" i="10"/>
  <c r="I5" i="34"/>
  <c r="I6" i="10"/>
  <c r="I6" i="34"/>
  <c r="I7" i="25"/>
  <c r="I7" i="10"/>
  <c r="I7" i="34"/>
  <c r="I8" i="25"/>
  <c r="I8" i="10"/>
  <c r="I8" i="34"/>
  <c r="I9" i="25"/>
  <c r="I9" i="10"/>
  <c r="I9" i="34"/>
  <c r="I10" i="10"/>
  <c r="I10" i="34"/>
  <c r="I11" i="25"/>
  <c r="I11" i="10"/>
  <c r="I11" i="34"/>
  <c r="I12" i="25"/>
  <c r="I12" i="10"/>
  <c r="I12" i="34"/>
  <c r="I13" i="25"/>
  <c r="I13" i="10"/>
  <c r="I13" i="34"/>
  <c r="I14" i="10"/>
  <c r="I14" i="34"/>
  <c r="I17" i="25"/>
  <c r="I17" i="10"/>
  <c r="I17" i="34"/>
  <c r="I29" s="1"/>
  <c r="F13" i="17" s="1"/>
  <c r="F36" s="1"/>
  <c r="H4" i="25"/>
  <c r="H4" i="10"/>
  <c r="H4" i="34"/>
  <c r="H5" i="25"/>
  <c r="H5" i="10"/>
  <c r="H5" i="34"/>
  <c r="H6" i="10"/>
  <c r="H6" i="34"/>
  <c r="H7" i="25"/>
  <c r="H7" i="10"/>
  <c r="H7" i="34"/>
  <c r="H8" i="10"/>
  <c r="H8" i="34"/>
  <c r="H9" i="25"/>
  <c r="H9" i="10"/>
  <c r="H9" i="34"/>
  <c r="H10" i="10"/>
  <c r="H10" i="34"/>
  <c r="H11" i="25"/>
  <c r="H11" i="10"/>
  <c r="H11" i="34"/>
  <c r="H12" i="10"/>
  <c r="H12" i="34"/>
  <c r="H13" i="25"/>
  <c r="H13" i="10"/>
  <c r="H13" i="34"/>
  <c r="H14" i="10"/>
  <c r="H14" i="34"/>
  <c r="H17" i="25"/>
  <c r="H17" i="10"/>
  <c r="H29" s="1"/>
  <c r="E12" i="17" s="1"/>
  <c r="H17" i="34"/>
  <c r="G4" i="25"/>
  <c r="G4" i="10"/>
  <c r="G4" i="34"/>
  <c r="G5" i="25"/>
  <c r="G5" i="10"/>
  <c r="G5" i="34"/>
  <c r="G6" i="10"/>
  <c r="G6" i="34"/>
  <c r="G7" i="25"/>
  <c r="G7" i="10"/>
  <c r="G7" i="34"/>
  <c r="G8" i="25"/>
  <c r="G8" i="10"/>
  <c r="G8" i="34"/>
  <c r="G9" i="25"/>
  <c r="G9" i="10"/>
  <c r="G9" i="34"/>
  <c r="G10" i="10"/>
  <c r="G10" i="34"/>
  <c r="G11" i="25"/>
  <c r="G11" i="10"/>
  <c r="G11" i="34"/>
  <c r="G12" i="25"/>
  <c r="G12" i="10"/>
  <c r="G12" i="34"/>
  <c r="G13" i="25"/>
  <c r="G13" i="10"/>
  <c r="G13" i="34"/>
  <c r="G14" i="10"/>
  <c r="G14" i="34"/>
  <c r="G17" i="25"/>
  <c r="G17" i="10"/>
  <c r="G29" s="1"/>
  <c r="D12" i="17" s="1"/>
  <c r="G17" i="34"/>
  <c r="F4" i="25"/>
  <c r="F4" i="10"/>
  <c r="F4" i="34"/>
  <c r="F5" i="25"/>
  <c r="F5" i="10"/>
  <c r="F5" i="34"/>
  <c r="F6" i="10"/>
  <c r="F6" i="34"/>
  <c r="F7" i="25"/>
  <c r="F7" i="10"/>
  <c r="F7" i="34"/>
  <c r="F8" i="10"/>
  <c r="F8" i="34"/>
  <c r="F9" i="25"/>
  <c r="F9" i="10"/>
  <c r="F9" i="34"/>
  <c r="F10" i="10"/>
  <c r="F10" i="34"/>
  <c r="F11" i="25"/>
  <c r="F11" i="10"/>
  <c r="F11" i="34"/>
  <c r="F12" i="10"/>
  <c r="F12" i="34"/>
  <c r="F13" i="25"/>
  <c r="F13" i="10"/>
  <c r="F13" i="34"/>
  <c r="F14" i="10"/>
  <c r="F14" i="34"/>
  <c r="F17" i="25"/>
  <c r="F17" i="10"/>
  <c r="F17" i="34"/>
  <c r="E4" i="25"/>
  <c r="E4" i="10"/>
  <c r="E4" i="34"/>
  <c r="E5" i="25"/>
  <c r="E5" i="10"/>
  <c r="E5" i="34"/>
  <c r="E6" i="10"/>
  <c r="E6" i="34"/>
  <c r="E7" i="25"/>
  <c r="E7" i="10"/>
  <c r="E7" i="34"/>
  <c r="E8" i="25"/>
  <c r="E8" i="10"/>
  <c r="E8" i="34"/>
  <c r="E9" i="25"/>
  <c r="E9" i="10"/>
  <c r="E9" i="34"/>
  <c r="E10" i="10"/>
  <c r="E10" i="34"/>
  <c r="E11" i="25"/>
  <c r="E11" i="10"/>
  <c r="E11" i="34"/>
  <c r="E12" i="25"/>
  <c r="E12" i="10"/>
  <c r="E12" i="34"/>
  <c r="E13" i="25"/>
  <c r="E13" i="10"/>
  <c r="E13" i="34"/>
  <c r="E14" i="10"/>
  <c r="E14" i="34"/>
  <c r="E17" i="25"/>
  <c r="E17" i="10"/>
  <c r="E17" i="34"/>
  <c r="E29" s="1"/>
  <c r="B13" i="17" s="1"/>
  <c r="B36" s="1"/>
  <c r="D3" i="25"/>
  <c r="M3"/>
  <c r="M3" i="34"/>
  <c r="J5" i="35" s="1"/>
  <c r="AD5" s="1"/>
  <c r="L3" i="25"/>
  <c r="L3" i="34"/>
  <c r="K3" i="25"/>
  <c r="K3" i="10"/>
  <c r="K15" s="1"/>
  <c r="H12" i="15" s="1"/>
  <c r="H58" s="1"/>
  <c r="K3" i="34"/>
  <c r="J3" i="25"/>
  <c r="J3" i="10"/>
  <c r="J15" s="1"/>
  <c r="G12" i="15" s="1"/>
  <c r="G58" s="1"/>
  <c r="J3" i="34"/>
  <c r="I3" i="25"/>
  <c r="I3" i="10"/>
  <c r="I3" i="34"/>
  <c r="I15" s="1"/>
  <c r="F13" i="15" s="1"/>
  <c r="H3" i="25"/>
  <c r="H3" i="10"/>
  <c r="H3" i="34"/>
  <c r="G3" i="25"/>
  <c r="G3" i="10"/>
  <c r="G15" s="1"/>
  <c r="D12" i="15" s="1"/>
  <c r="G3" i="34"/>
  <c r="F3" i="25"/>
  <c r="F3" i="10"/>
  <c r="F3" i="34"/>
  <c r="E3" i="25"/>
  <c r="E3" i="10"/>
  <c r="E3" i="34"/>
  <c r="H15" i="8"/>
  <c r="J15" s="1"/>
  <c r="H16"/>
  <c r="J16" s="1"/>
  <c r="H21"/>
  <c r="J21" s="1"/>
  <c r="H22"/>
  <c r="J22" s="1"/>
  <c r="H23"/>
  <c r="J23" s="1"/>
  <c r="H24"/>
  <c r="J24" s="1"/>
  <c r="H25"/>
  <c r="J25" s="1"/>
  <c r="H26"/>
  <c r="J26" s="1"/>
  <c r="H27"/>
  <c r="J27" s="1"/>
  <c r="H28"/>
  <c r="J28" s="1"/>
  <c r="H29"/>
  <c r="J29" s="1"/>
  <c r="H30"/>
  <c r="J30" s="1"/>
  <c r="H14"/>
  <c r="J14" s="1"/>
  <c r="H13"/>
  <c r="J13" s="1"/>
  <c r="L28" s="1"/>
  <c r="H12"/>
  <c r="J12" s="1"/>
  <c r="H11"/>
  <c r="J11" s="1"/>
  <c r="H10"/>
  <c r="J10" s="1"/>
  <c r="H9"/>
  <c r="J9" s="1"/>
  <c r="H8"/>
  <c r="J8" s="1"/>
  <c r="H7"/>
  <c r="J7" s="1"/>
  <c r="H6"/>
  <c r="J6" s="1"/>
  <c r="H54"/>
  <c r="J54" s="1"/>
  <c r="H55"/>
  <c r="J55" s="1"/>
  <c r="H56"/>
  <c r="J56" s="1"/>
  <c r="H57"/>
  <c r="J57" s="1"/>
  <c r="H58"/>
  <c r="J58" s="1"/>
  <c r="H59"/>
  <c r="J59" s="1"/>
  <c r="H60"/>
  <c r="J60" s="1"/>
  <c r="H61"/>
  <c r="J61" s="1"/>
  <c r="H62"/>
  <c r="J62" s="1"/>
  <c r="H63"/>
  <c r="J63" s="1"/>
  <c r="H64"/>
  <c r="J64" s="1"/>
  <c r="H69"/>
  <c r="J69" s="1"/>
  <c r="H70"/>
  <c r="J70" s="1"/>
  <c r="H71"/>
  <c r="J71" s="1"/>
  <c r="H72"/>
  <c r="J72" s="1"/>
  <c r="H73"/>
  <c r="J73" s="1"/>
  <c r="H74"/>
  <c r="J74" s="1"/>
  <c r="H75"/>
  <c r="J75" s="1"/>
  <c r="H76"/>
  <c r="J76" s="1"/>
  <c r="H77"/>
  <c r="J77" s="1"/>
  <c r="H78"/>
  <c r="J78" s="1"/>
  <c r="H79"/>
  <c r="J79" s="1"/>
  <c r="H80"/>
  <c r="J80" s="1"/>
  <c r="H38"/>
  <c r="J38" s="1"/>
  <c r="H39"/>
  <c r="J39" s="1"/>
  <c r="H40"/>
  <c r="J40" s="1"/>
  <c r="H41"/>
  <c r="J41" s="1"/>
  <c r="H42"/>
  <c r="J42" s="1"/>
  <c r="H43"/>
  <c r="J43" s="1"/>
  <c r="H44"/>
  <c r="J44" s="1"/>
  <c r="H45"/>
  <c r="J45" s="1"/>
  <c r="H46"/>
  <c r="J46" s="1"/>
  <c r="H47"/>
  <c r="J47" s="1"/>
  <c r="H48"/>
  <c r="J48" s="1"/>
  <c r="H53"/>
  <c r="J53" s="1"/>
  <c r="H31"/>
  <c r="J31" s="1"/>
  <c r="H32"/>
  <c r="J32" s="1"/>
  <c r="H37"/>
  <c r="J37" s="1"/>
  <c r="H5"/>
  <c r="J5" s="1"/>
  <c r="F70" i="13"/>
  <c r="F71"/>
  <c r="F72"/>
  <c r="F73"/>
  <c r="F74"/>
  <c r="F75"/>
  <c r="F76"/>
  <c r="F77"/>
  <c r="F78"/>
  <c r="F79"/>
  <c r="F80"/>
  <c r="F81"/>
  <c r="F54"/>
  <c r="F55"/>
  <c r="F56"/>
  <c r="F57"/>
  <c r="F58"/>
  <c r="F59"/>
  <c r="F60"/>
  <c r="F61"/>
  <c r="F62"/>
  <c r="F63"/>
  <c r="F64"/>
  <c r="F65"/>
  <c r="F38"/>
  <c r="F39"/>
  <c r="F40"/>
  <c r="F41"/>
  <c r="F42"/>
  <c r="F43"/>
  <c r="F44"/>
  <c r="F45"/>
  <c r="F46"/>
  <c r="F47"/>
  <c r="F48"/>
  <c r="K63" s="1"/>
  <c r="F49"/>
  <c r="M49"/>
  <c r="F22"/>
  <c r="F23"/>
  <c r="F24"/>
  <c r="F25"/>
  <c r="F26"/>
  <c r="F27"/>
  <c r="F28"/>
  <c r="F29"/>
  <c r="F30"/>
  <c r="F31"/>
  <c r="F32"/>
  <c r="F33"/>
  <c r="F6"/>
  <c r="F7"/>
  <c r="F8"/>
  <c r="F9"/>
  <c r="F10"/>
  <c r="F11"/>
  <c r="F12"/>
  <c r="F13"/>
  <c r="F14"/>
  <c r="F15"/>
  <c r="F16"/>
  <c r="F17"/>
  <c r="K32" s="1"/>
  <c r="A1" i="35"/>
  <c r="M71" i="34"/>
  <c r="J13" i="20" s="1"/>
  <c r="M57" i="34"/>
  <c r="J13" i="19" s="1"/>
  <c r="M43" i="34"/>
  <c r="J13" i="18" s="1"/>
  <c r="J59" s="1"/>
  <c r="M2" i="34"/>
  <c r="L15"/>
  <c r="I13" i="15" s="1"/>
  <c r="K15" i="34"/>
  <c r="H13" i="15" s="1"/>
  <c r="J15" i="34"/>
  <c r="G13" i="15" s="1"/>
  <c r="G59" s="1"/>
  <c r="F15" i="34"/>
  <c r="C13" i="15" s="1"/>
  <c r="E15" i="34"/>
  <c r="B13" i="15" s="1"/>
  <c r="L29" i="34"/>
  <c r="I13" i="17" s="1"/>
  <c r="I59" s="1"/>
  <c r="J29" i="34"/>
  <c r="G13" i="17" s="1"/>
  <c r="H29" i="34"/>
  <c r="E13" i="17" s="1"/>
  <c r="E59" s="1"/>
  <c r="F29" i="34"/>
  <c r="C13" i="17" s="1"/>
  <c r="L43" i="34"/>
  <c r="I13" i="18" s="1"/>
  <c r="K43" i="34"/>
  <c r="H13" i="18" s="1"/>
  <c r="J43" i="34"/>
  <c r="G13" i="18" s="1"/>
  <c r="E43" i="34"/>
  <c r="B13" i="18" s="1"/>
  <c r="E43" i="10"/>
  <c r="B12" i="18" s="1"/>
  <c r="L57" i="34"/>
  <c r="I13" i="19" s="1"/>
  <c r="K57" i="34"/>
  <c r="H13" i="19" s="1"/>
  <c r="J57" i="34"/>
  <c r="G13" i="19" s="1"/>
  <c r="I57" i="34"/>
  <c r="F13" i="19" s="1"/>
  <c r="F59" s="1"/>
  <c r="H57" i="34"/>
  <c r="E13" i="19" s="1"/>
  <c r="G57" i="34"/>
  <c r="D13" i="19" s="1"/>
  <c r="F57" i="34"/>
  <c r="C13" i="19" s="1"/>
  <c r="E57" i="34"/>
  <c r="B13" i="19" s="1"/>
  <c r="B59" s="1"/>
  <c r="L71" i="34"/>
  <c r="I13" i="20" s="1"/>
  <c r="K71" i="34"/>
  <c r="H13" i="20" s="1"/>
  <c r="J71" i="34"/>
  <c r="G13" i="20" s="1"/>
  <c r="G59" s="1"/>
  <c r="I71" i="34"/>
  <c r="F13" i="20" s="1"/>
  <c r="H71" i="34"/>
  <c r="E13" i="20" s="1"/>
  <c r="G71" i="34"/>
  <c r="D13" i="20" s="1"/>
  <c r="F71" i="34"/>
  <c r="C13" i="20" s="1"/>
  <c r="E71" i="34"/>
  <c r="B13" i="20" s="1"/>
  <c r="A1" i="34"/>
  <c r="E2"/>
  <c r="F2"/>
  <c r="G2"/>
  <c r="H2"/>
  <c r="I2"/>
  <c r="J2"/>
  <c r="K2"/>
  <c r="L2"/>
  <c r="D15"/>
  <c r="D29"/>
  <c r="D43"/>
  <c r="D57"/>
  <c r="B71"/>
  <c r="D71"/>
  <c r="K71" i="10"/>
  <c r="H12" i="20" s="1"/>
  <c r="K57" i="10"/>
  <c r="H12" i="19" s="1"/>
  <c r="K43" i="10"/>
  <c r="K29"/>
  <c r="H12" i="17" s="1"/>
  <c r="K2" i="10"/>
  <c r="J2"/>
  <c r="K72" i="13"/>
  <c r="K76"/>
  <c r="K80"/>
  <c r="K57"/>
  <c r="K61"/>
  <c r="K65"/>
  <c r="K41"/>
  <c r="K45"/>
  <c r="K49"/>
  <c r="K25"/>
  <c r="K29"/>
  <c r="K33"/>
  <c r="K6"/>
  <c r="O12" i="25"/>
  <c r="M2" s="1"/>
  <c r="H12" i="18"/>
  <c r="H58" s="1"/>
  <c r="I12"/>
  <c r="I58"/>
  <c r="J12"/>
  <c r="J58"/>
  <c r="I12" i="19"/>
  <c r="I35" s="1"/>
  <c r="J12"/>
  <c r="J35" s="1"/>
  <c r="I12" i="20"/>
  <c r="I58" s="1"/>
  <c r="J12"/>
  <c r="J58" s="1"/>
  <c r="J58" i="19"/>
  <c r="G49" i="18"/>
  <c r="F49"/>
  <c r="J87" i="31"/>
  <c r="G25" i="18"/>
  <c r="J87" i="30"/>
  <c r="G24" i="18"/>
  <c r="J87" i="29"/>
  <c r="G23" i="18"/>
  <c r="J87" i="28"/>
  <c r="G22" i="18"/>
  <c r="J87" i="27"/>
  <c r="G21" i="18"/>
  <c r="J87" i="3"/>
  <c r="G20" i="18"/>
  <c r="J87" i="12"/>
  <c r="G19" i="18"/>
  <c r="J87" i="2"/>
  <c r="G18" i="18"/>
  <c r="J87" i="4"/>
  <c r="G17" i="18"/>
  <c r="J87" i="1"/>
  <c r="G16" i="18"/>
  <c r="J43" i="10"/>
  <c r="G12" i="18" s="1"/>
  <c r="I87" i="31"/>
  <c r="F25" i="18" s="1"/>
  <c r="I87" i="30"/>
  <c r="F24" i="18" s="1"/>
  <c r="I87" i="29"/>
  <c r="F23" i="18" s="1"/>
  <c r="I87" i="28"/>
  <c r="F22" i="18" s="1"/>
  <c r="I87" i="27"/>
  <c r="F21" i="18" s="1"/>
  <c r="I87" i="3"/>
  <c r="F20" i="18" s="1"/>
  <c r="I87" i="12"/>
  <c r="F19" i="18" s="1"/>
  <c r="I87" i="2"/>
  <c r="F18" i="18" s="1"/>
  <c r="I87" i="4"/>
  <c r="F17" i="18" s="1"/>
  <c r="I87" i="1"/>
  <c r="F16" i="18" s="1"/>
  <c r="I43" i="10"/>
  <c r="F12" i="18" s="1"/>
  <c r="G47"/>
  <c r="F47"/>
  <c r="G45"/>
  <c r="F45"/>
  <c r="H43" i="10"/>
  <c r="E12" i="18" s="1"/>
  <c r="G43" i="10"/>
  <c r="D12" i="18" s="1"/>
  <c r="D35" s="1"/>
  <c r="F43" i="10"/>
  <c r="C12" i="18" s="1"/>
  <c r="G49" i="17"/>
  <c r="F49"/>
  <c r="J75" i="31"/>
  <c r="G25" i="17" s="1"/>
  <c r="J75" i="30"/>
  <c r="G24" i="17" s="1"/>
  <c r="J75" i="29"/>
  <c r="G23" i="17" s="1"/>
  <c r="J75" i="28"/>
  <c r="G22" i="17" s="1"/>
  <c r="J75" i="27"/>
  <c r="G21" i="17" s="1"/>
  <c r="J75" i="3"/>
  <c r="G20" i="17" s="1"/>
  <c r="J75" i="12"/>
  <c r="G19" i="17" s="1"/>
  <c r="J75" i="2"/>
  <c r="G18" i="17" s="1"/>
  <c r="J75" i="4"/>
  <c r="G17" i="17" s="1"/>
  <c r="J75" i="1"/>
  <c r="G16" i="17" s="1"/>
  <c r="J29" i="10"/>
  <c r="G12" i="17" s="1"/>
  <c r="I75" i="31"/>
  <c r="F25" i="17"/>
  <c r="I75" i="30"/>
  <c r="F24" i="17"/>
  <c r="I75" i="29"/>
  <c r="F23" i="17"/>
  <c r="I75" i="28"/>
  <c r="F22" i="17"/>
  <c r="I75" i="27"/>
  <c r="F21" i="17"/>
  <c r="I75" i="3"/>
  <c r="F20" i="17"/>
  <c r="I75" i="12"/>
  <c r="F19" i="17"/>
  <c r="I75" i="2"/>
  <c r="F18" i="17"/>
  <c r="I75" i="4"/>
  <c r="F17" i="17"/>
  <c r="I75" i="1"/>
  <c r="F16" i="17"/>
  <c r="I29" i="10"/>
  <c r="F12" i="17" s="1"/>
  <c r="G47"/>
  <c r="F47"/>
  <c r="G45"/>
  <c r="F45"/>
  <c r="F35" i="13"/>
  <c r="E15" i="17" s="1"/>
  <c r="H34" i="8"/>
  <c r="E14" i="17" s="1"/>
  <c r="J12"/>
  <c r="J35" s="1"/>
  <c r="I12"/>
  <c r="I35" s="1"/>
  <c r="F29" i="10"/>
  <c r="C12" i="17" s="1"/>
  <c r="E29" i="10"/>
  <c r="B12" i="17" s="1"/>
  <c r="G49" i="20"/>
  <c r="F49"/>
  <c r="J111" i="31"/>
  <c r="G25" i="20" s="1"/>
  <c r="J111" i="30"/>
  <c r="G24" i="20" s="1"/>
  <c r="J111" i="29"/>
  <c r="G23" i="20" s="1"/>
  <c r="J111" i="28"/>
  <c r="G22" i="20" s="1"/>
  <c r="J111" i="27"/>
  <c r="G21" i="20" s="1"/>
  <c r="J111" i="3"/>
  <c r="G20" i="20" s="1"/>
  <c r="J111" i="12"/>
  <c r="G19" i="20" s="1"/>
  <c r="G42" s="1"/>
  <c r="J111" i="2"/>
  <c r="G18" i="20" s="1"/>
  <c r="J111" i="4"/>
  <c r="G17" i="20"/>
  <c r="G40" s="1"/>
  <c r="J111" i="1"/>
  <c r="G16" i="20"/>
  <c r="G39" s="1"/>
  <c r="J71" i="10"/>
  <c r="G12" i="20" s="1"/>
  <c r="I111" i="31"/>
  <c r="F25" i="20" s="1"/>
  <c r="I111" i="30"/>
  <c r="F24" i="20" s="1"/>
  <c r="I111" i="29"/>
  <c r="F23" i="20" s="1"/>
  <c r="I111" i="28"/>
  <c r="F22" i="20" s="1"/>
  <c r="I111" i="27"/>
  <c r="F21" i="20" s="1"/>
  <c r="I111" i="3"/>
  <c r="F20" i="20" s="1"/>
  <c r="I111" i="12"/>
  <c r="F19" i="20" s="1"/>
  <c r="I111" i="2"/>
  <c r="F18" i="20" s="1"/>
  <c r="I111" i="4"/>
  <c r="F17" i="20" s="1"/>
  <c r="I111" i="1"/>
  <c r="F16" i="20" s="1"/>
  <c r="I71" i="10"/>
  <c r="F12" i="20" s="1"/>
  <c r="G47"/>
  <c r="F47"/>
  <c r="G45"/>
  <c r="F45"/>
  <c r="F83" i="13"/>
  <c r="E15" i="20" s="1"/>
  <c r="E38" s="1"/>
  <c r="H82" i="8"/>
  <c r="E14" i="20" s="1"/>
  <c r="H71" i="10"/>
  <c r="E12" i="20" s="1"/>
  <c r="E35" s="1"/>
  <c r="G71" i="10"/>
  <c r="D12" i="20" s="1"/>
  <c r="F71" i="10"/>
  <c r="C12" i="20" s="1"/>
  <c r="C35" s="1"/>
  <c r="E71" i="10"/>
  <c r="B12" i="20" s="1"/>
  <c r="G49" i="19"/>
  <c r="F49"/>
  <c r="J99" i="31"/>
  <c r="G25" i="19" s="1"/>
  <c r="J99" i="30"/>
  <c r="G24" i="19" s="1"/>
  <c r="J99" i="29"/>
  <c r="G23" i="19" s="1"/>
  <c r="J99" i="28"/>
  <c r="G22" i="19" s="1"/>
  <c r="J99" i="27"/>
  <c r="G21" i="19" s="1"/>
  <c r="J99" i="3"/>
  <c r="G20" i="19" s="1"/>
  <c r="G43" s="1"/>
  <c r="J99" i="12"/>
  <c r="G19" i="19" s="1"/>
  <c r="G42" s="1"/>
  <c r="J99" i="2"/>
  <c r="G18" i="19" s="1"/>
  <c r="G41" s="1"/>
  <c r="J99" i="4"/>
  <c r="G17" i="19" s="1"/>
  <c r="G40" s="1"/>
  <c r="J99" i="1"/>
  <c r="G16" i="19"/>
  <c r="G39" s="1"/>
  <c r="J57" i="10"/>
  <c r="G12" i="19" s="1"/>
  <c r="G35" s="1"/>
  <c r="I99" i="31"/>
  <c r="F25" i="19" s="1"/>
  <c r="I99" i="30"/>
  <c r="F24" i="19" s="1"/>
  <c r="I99" i="29"/>
  <c r="F23" i="19" s="1"/>
  <c r="I99" i="28"/>
  <c r="F22" i="19" s="1"/>
  <c r="I99" i="27"/>
  <c r="F21" i="19" s="1"/>
  <c r="I99" i="3"/>
  <c r="F20" i="19" s="1"/>
  <c r="F43" s="1"/>
  <c r="I99" i="12"/>
  <c r="F19" i="19" s="1"/>
  <c r="I99" i="2"/>
  <c r="F18" i="19"/>
  <c r="F41" s="1"/>
  <c r="I99" i="4"/>
  <c r="F17" i="19"/>
  <c r="F63" s="1"/>
  <c r="I99" i="1"/>
  <c r="F16" i="19"/>
  <c r="F39" s="1"/>
  <c r="I57" i="10"/>
  <c r="F12" i="19" s="1"/>
  <c r="G47"/>
  <c r="F47"/>
  <c r="G45"/>
  <c r="F45"/>
  <c r="H57" i="10"/>
  <c r="E12" i="19" s="1"/>
  <c r="E35" s="1"/>
  <c r="G57" i="10"/>
  <c r="D12" i="19" s="1"/>
  <c r="F57" i="10"/>
  <c r="C12" i="19" s="1"/>
  <c r="C35" s="1"/>
  <c r="E57" i="10"/>
  <c r="B12" i="19" s="1"/>
  <c r="G72"/>
  <c r="F72"/>
  <c r="G70"/>
  <c r="F70"/>
  <c r="G68"/>
  <c r="F68"/>
  <c r="G72" i="20"/>
  <c r="F72"/>
  <c r="G70"/>
  <c r="F70"/>
  <c r="G68"/>
  <c r="F68"/>
  <c r="G62"/>
  <c r="G72" i="18"/>
  <c r="F72"/>
  <c r="G70"/>
  <c r="F70"/>
  <c r="G68"/>
  <c r="F68"/>
  <c r="G72" i="17"/>
  <c r="F72"/>
  <c r="G70"/>
  <c r="F70"/>
  <c r="G68"/>
  <c r="F68"/>
  <c r="J58"/>
  <c r="J63" i="1"/>
  <c r="G16" i="15" s="1"/>
  <c r="G39" s="1"/>
  <c r="J63" i="4"/>
  <c r="G17" i="15" s="1"/>
  <c r="J63" i="2"/>
  <c r="G18" i="15" s="1"/>
  <c r="G41" s="1"/>
  <c r="J63" i="12"/>
  <c r="G19" i="15"/>
  <c r="J63" i="3"/>
  <c r="G20" i="15"/>
  <c r="G43" s="1"/>
  <c r="G45"/>
  <c r="J63" i="31"/>
  <c r="G25" i="15" s="1"/>
  <c r="J63" i="30"/>
  <c r="G24" i="15" s="1"/>
  <c r="J63" i="29"/>
  <c r="G23" i="15" s="1"/>
  <c r="J63" i="28"/>
  <c r="G22" i="15" s="1"/>
  <c r="J63" i="27"/>
  <c r="G21" i="15" s="1"/>
  <c r="G47"/>
  <c r="G49"/>
  <c r="I12"/>
  <c r="I58" s="1"/>
  <c r="J12"/>
  <c r="J58" s="1"/>
  <c r="G72"/>
  <c r="F72"/>
  <c r="I63" i="31"/>
  <c r="F25" i="15"/>
  <c r="I63" i="30"/>
  <c r="F24" i="15"/>
  <c r="I63" i="29"/>
  <c r="F23" i="15"/>
  <c r="I63" i="28"/>
  <c r="F22" i="15"/>
  <c r="I63" i="27"/>
  <c r="F21" i="15"/>
  <c r="I63" i="3"/>
  <c r="F20" i="15"/>
  <c r="F66" s="1"/>
  <c r="I63" i="12"/>
  <c r="F19" i="15"/>
  <c r="F42" s="1"/>
  <c r="I63" i="2"/>
  <c r="F18" i="15"/>
  <c r="F64" s="1"/>
  <c r="I63" i="4"/>
  <c r="F17" i="15"/>
  <c r="F40" s="1"/>
  <c r="I63" i="1"/>
  <c r="F16" i="15" s="1"/>
  <c r="F62" s="1"/>
  <c r="I15" i="10"/>
  <c r="F12" i="15" s="1"/>
  <c r="F58" s="1"/>
  <c r="G70"/>
  <c r="F70"/>
  <c r="G68"/>
  <c r="F68"/>
  <c r="F63"/>
  <c r="H18" i="8"/>
  <c r="E14" i="15" s="1"/>
  <c r="H15" i="10"/>
  <c r="E12" i="15" s="1"/>
  <c r="E58" s="1"/>
  <c r="E15" i="10"/>
  <c r="B12" i="15" s="1"/>
  <c r="L2" i="25"/>
  <c r="F49" i="15"/>
  <c r="F47"/>
  <c r="F45"/>
  <c r="C64" i="6"/>
  <c r="C53"/>
  <c r="C54"/>
  <c r="C55"/>
  <c r="C56"/>
  <c r="C57"/>
  <c r="C58"/>
  <c r="C59"/>
  <c r="C60"/>
  <c r="C61"/>
  <c r="C62"/>
  <c r="C63"/>
  <c r="E64"/>
  <c r="G64" s="1"/>
  <c r="D64"/>
  <c r="D53"/>
  <c r="D54"/>
  <c r="D55"/>
  <c r="D56"/>
  <c r="D57"/>
  <c r="D58"/>
  <c r="D59"/>
  <c r="D60"/>
  <c r="D61"/>
  <c r="D62"/>
  <c r="D63"/>
  <c r="C65"/>
  <c r="D65"/>
  <c r="C66"/>
  <c r="D66"/>
  <c r="C67"/>
  <c r="D67"/>
  <c r="C68"/>
  <c r="D68"/>
  <c r="C69"/>
  <c r="D69"/>
  <c r="F69" s="1"/>
  <c r="H69" s="1"/>
  <c r="C70"/>
  <c r="D70"/>
  <c r="C71"/>
  <c r="D71"/>
  <c r="C72"/>
  <c r="D72"/>
  <c r="C73"/>
  <c r="D73"/>
  <c r="F73" s="1"/>
  <c r="H73" s="1"/>
  <c r="C74"/>
  <c r="D74"/>
  <c r="C75"/>
  <c r="D75"/>
  <c r="C76"/>
  <c r="E76" s="1"/>
  <c r="G76" s="1"/>
  <c r="D76"/>
  <c r="C77"/>
  <c r="D77"/>
  <c r="F77" s="1"/>
  <c r="H77" s="1"/>
  <c r="C78"/>
  <c r="D78"/>
  <c r="C79"/>
  <c r="D79"/>
  <c r="C80"/>
  <c r="D80"/>
  <c r="C81"/>
  <c r="D81"/>
  <c r="C82"/>
  <c r="D82"/>
  <c r="C83"/>
  <c r="D83"/>
  <c r="C84"/>
  <c r="D84"/>
  <c r="C85"/>
  <c r="D85"/>
  <c r="C86"/>
  <c r="D86"/>
  <c r="C87"/>
  <c r="D87"/>
  <c r="C88"/>
  <c r="D88"/>
  <c r="C89"/>
  <c r="D89"/>
  <c r="C90"/>
  <c r="E90" s="1"/>
  <c r="G90" s="1"/>
  <c r="D90"/>
  <c r="C91"/>
  <c r="D91"/>
  <c r="F91"/>
  <c r="H91" s="1"/>
  <c r="C92"/>
  <c r="D92"/>
  <c r="C93"/>
  <c r="D93"/>
  <c r="C94"/>
  <c r="D94"/>
  <c r="C95"/>
  <c r="D95"/>
  <c r="F95" s="1"/>
  <c r="H95" s="1"/>
  <c r="C96"/>
  <c r="D96"/>
  <c r="C97"/>
  <c r="D97"/>
  <c r="C98"/>
  <c r="D98"/>
  <c r="C99"/>
  <c r="D99"/>
  <c r="F99" s="1"/>
  <c r="H99" s="1"/>
  <c r="C100"/>
  <c r="D100"/>
  <c r="C101"/>
  <c r="D101"/>
  <c r="C102"/>
  <c r="D102"/>
  <c r="C103"/>
  <c r="D103"/>
  <c r="F103" s="1"/>
  <c r="H103" s="1"/>
  <c r="C104"/>
  <c r="D104"/>
  <c r="C105"/>
  <c r="D105"/>
  <c r="C106"/>
  <c r="D106"/>
  <c r="C107"/>
  <c r="D107"/>
  <c r="C108"/>
  <c r="D108"/>
  <c r="C109"/>
  <c r="D109"/>
  <c r="C110"/>
  <c r="E110" s="1"/>
  <c r="G110" s="1"/>
  <c r="D110"/>
  <c r="C111"/>
  <c r="D111"/>
  <c r="F111"/>
  <c r="H111" s="1"/>
  <c r="G83" i="23"/>
  <c r="G82"/>
  <c r="I82" s="1"/>
  <c r="G81"/>
  <c r="I81" s="1"/>
  <c r="G80"/>
  <c r="I80" s="1"/>
  <c r="G79"/>
  <c r="I79" s="1"/>
  <c r="G78"/>
  <c r="I78" s="1"/>
  <c r="G77"/>
  <c r="I77" s="1"/>
  <c r="G76"/>
  <c r="I76" s="1"/>
  <c r="G75"/>
  <c r="I75" s="1"/>
  <c r="G74"/>
  <c r="I74" s="1"/>
  <c r="G73"/>
  <c r="I73" s="1"/>
  <c r="G72"/>
  <c r="I72" s="1"/>
  <c r="G67"/>
  <c r="G66"/>
  <c r="I66"/>
  <c r="G65"/>
  <c r="I65"/>
  <c r="G64"/>
  <c r="I64"/>
  <c r="G63"/>
  <c r="I63"/>
  <c r="G62"/>
  <c r="I62"/>
  <c r="G61"/>
  <c r="I61"/>
  <c r="G60"/>
  <c r="I60"/>
  <c r="G59"/>
  <c r="I59"/>
  <c r="G58"/>
  <c r="I58"/>
  <c r="G57"/>
  <c r="I57"/>
  <c r="G56"/>
  <c r="I56"/>
  <c r="G50"/>
  <c r="I50"/>
  <c r="G49"/>
  <c r="I49"/>
  <c r="G48"/>
  <c r="I48"/>
  <c r="M63" s="1"/>
  <c r="G47"/>
  <c r="I47" s="1"/>
  <c r="G46"/>
  <c r="I46" s="1"/>
  <c r="G45"/>
  <c r="I45" s="1"/>
  <c r="G44"/>
  <c r="I44" s="1"/>
  <c r="G43"/>
  <c r="I43" s="1"/>
  <c r="G42"/>
  <c r="I42" s="1"/>
  <c r="G41"/>
  <c r="I41" s="1"/>
  <c r="G40"/>
  <c r="I40" s="1"/>
  <c r="G39"/>
  <c r="I39"/>
  <c r="G35"/>
  <c r="G34"/>
  <c r="I34" s="1"/>
  <c r="G33"/>
  <c r="I33" s="1"/>
  <c r="M48" s="1"/>
  <c r="G32"/>
  <c r="I32"/>
  <c r="G31"/>
  <c r="I31"/>
  <c r="G30"/>
  <c r="I30"/>
  <c r="G29"/>
  <c r="I29"/>
  <c r="G28"/>
  <c r="I28"/>
  <c r="G27"/>
  <c r="I27"/>
  <c r="G26"/>
  <c r="I26"/>
  <c r="G25"/>
  <c r="I25"/>
  <c r="G24"/>
  <c r="I24" s="1"/>
  <c r="G18"/>
  <c r="I18" s="1"/>
  <c r="G17"/>
  <c r="I17" s="1"/>
  <c r="G16"/>
  <c r="I16" s="1"/>
  <c r="G15"/>
  <c r="I15" s="1"/>
  <c r="G14"/>
  <c r="I14" s="1"/>
  <c r="G13"/>
  <c r="I13" s="1"/>
  <c r="G12"/>
  <c r="I12" s="1"/>
  <c r="M28" s="1"/>
  <c r="G11"/>
  <c r="I11"/>
  <c r="G10"/>
  <c r="I10"/>
  <c r="G9"/>
  <c r="I9"/>
  <c r="G8"/>
  <c r="I8"/>
  <c r="G7"/>
  <c r="I7"/>
  <c r="K2" i="25"/>
  <c r="J2"/>
  <c r="J63" i="26"/>
  <c r="G26" i="15"/>
  <c r="I63" i="26"/>
  <c r="F26" i="15"/>
  <c r="J75" i="26"/>
  <c r="G26" i="17"/>
  <c r="I75" i="26"/>
  <c r="F26" i="17"/>
  <c r="B3"/>
  <c r="F4"/>
  <c r="F3"/>
  <c r="C20" i="25"/>
  <c r="D20" s="1"/>
  <c r="M20" s="1"/>
  <c r="C21"/>
  <c r="D21"/>
  <c r="M21" s="1"/>
  <c r="J23" i="35" s="1"/>
  <c r="C22" i="25"/>
  <c r="D22" s="1"/>
  <c r="M22" s="1"/>
  <c r="J24" i="35" s="1"/>
  <c r="C23" i="25"/>
  <c r="D23"/>
  <c r="M23" s="1"/>
  <c r="J25" i="35" s="1"/>
  <c r="C24" i="25"/>
  <c r="D24" s="1"/>
  <c r="M24" s="1"/>
  <c r="J26" i="35" s="1"/>
  <c r="C25" i="25"/>
  <c r="D25"/>
  <c r="M25" s="1"/>
  <c r="J27" i="35" s="1"/>
  <c r="C26" i="25"/>
  <c r="D26" s="1"/>
  <c r="M26" s="1"/>
  <c r="J28" i="35" s="1"/>
  <c r="C27" i="25"/>
  <c r="D27"/>
  <c r="M27" s="1"/>
  <c r="J29" i="35" s="1"/>
  <c r="C28" i="25"/>
  <c r="D28" s="1"/>
  <c r="M28" s="1"/>
  <c r="J30" i="35" s="1"/>
  <c r="I87" i="26"/>
  <c r="F26" i="18"/>
  <c r="J87" i="26"/>
  <c r="G26" i="18"/>
  <c r="F4"/>
  <c r="B3"/>
  <c r="F3"/>
  <c r="C31" i="25"/>
  <c r="C32"/>
  <c r="C33"/>
  <c r="C34"/>
  <c r="C35"/>
  <c r="C36"/>
  <c r="C37"/>
  <c r="C38"/>
  <c r="C39"/>
  <c r="C40"/>
  <c r="C41"/>
  <c r="C42"/>
  <c r="J99" i="26"/>
  <c r="G26" i="19" s="1"/>
  <c r="I99" i="26"/>
  <c r="F26" i="19" s="1"/>
  <c r="F4"/>
  <c r="B3"/>
  <c r="F3"/>
  <c r="C45" i="25"/>
  <c r="D45"/>
  <c r="M45" s="1"/>
  <c r="C46"/>
  <c r="D46" s="1"/>
  <c r="M46" s="1"/>
  <c r="J48" i="35" s="1"/>
  <c r="C47" i="25"/>
  <c r="D47"/>
  <c r="M47" s="1"/>
  <c r="J49" i="35" s="1"/>
  <c r="C48" i="25"/>
  <c r="D48" s="1"/>
  <c r="M48" s="1"/>
  <c r="J50" i="35" s="1"/>
  <c r="C49" i="25"/>
  <c r="D49"/>
  <c r="M49" s="1"/>
  <c r="J51" i="35" s="1"/>
  <c r="C50" i="25"/>
  <c r="D50" s="1"/>
  <c r="M50" s="1"/>
  <c r="J52" i="35" s="1"/>
  <c r="C51" i="25"/>
  <c r="D51"/>
  <c r="M51" s="1"/>
  <c r="J53" i="35" s="1"/>
  <c r="C52" i="25"/>
  <c r="D52" s="1"/>
  <c r="M52" s="1"/>
  <c r="J54" i="35" s="1"/>
  <c r="C53" i="25"/>
  <c r="D53"/>
  <c r="M53" s="1"/>
  <c r="J55" i="35" s="1"/>
  <c r="C54" i="25"/>
  <c r="D54" s="1"/>
  <c r="M54" s="1"/>
  <c r="J56" i="35" s="1"/>
  <c r="C55" i="25"/>
  <c r="D55"/>
  <c r="M55" s="1"/>
  <c r="J57" i="35" s="1"/>
  <c r="C56" i="25"/>
  <c r="D56" s="1"/>
  <c r="M56" s="1"/>
  <c r="J58" i="35" s="1"/>
  <c r="J111" i="26"/>
  <c r="G26" i="20"/>
  <c r="I111" i="26"/>
  <c r="F26" i="20"/>
  <c r="F4"/>
  <c r="B3"/>
  <c r="F3"/>
  <c r="C59" i="25"/>
  <c r="C60"/>
  <c r="C61"/>
  <c r="C62"/>
  <c r="C63"/>
  <c r="C64"/>
  <c r="C65"/>
  <c r="C66"/>
  <c r="C67"/>
  <c r="C68"/>
  <c r="C69"/>
  <c r="C70"/>
  <c r="B1" i="8"/>
  <c r="E82"/>
  <c r="C82"/>
  <c r="E66"/>
  <c r="C66"/>
  <c r="E50"/>
  <c r="C50"/>
  <c r="E34"/>
  <c r="C34"/>
  <c r="C18"/>
  <c r="E18"/>
  <c r="F45" i="1"/>
  <c r="H45"/>
  <c r="A2"/>
  <c r="F111"/>
  <c r="H111" s="1"/>
  <c r="E111"/>
  <c r="G111" s="1"/>
  <c r="F110"/>
  <c r="H110" s="1"/>
  <c r="E110"/>
  <c r="G110" s="1"/>
  <c r="F109"/>
  <c r="H109" s="1"/>
  <c r="E109"/>
  <c r="G109" s="1"/>
  <c r="F108"/>
  <c r="H108" s="1"/>
  <c r="E108"/>
  <c r="G108" s="1"/>
  <c r="F107"/>
  <c r="H107" s="1"/>
  <c r="E107"/>
  <c r="G107" s="1"/>
  <c r="F106"/>
  <c r="H106" s="1"/>
  <c r="E106"/>
  <c r="G106" s="1"/>
  <c r="F105"/>
  <c r="H105" s="1"/>
  <c r="E105"/>
  <c r="G105" s="1"/>
  <c r="F104"/>
  <c r="H104" s="1"/>
  <c r="E104"/>
  <c r="G104" s="1"/>
  <c r="F103"/>
  <c r="H103" s="1"/>
  <c r="E103"/>
  <c r="G103" s="1"/>
  <c r="F102"/>
  <c r="H102" s="1"/>
  <c r="E102"/>
  <c r="G102" s="1"/>
  <c r="F101"/>
  <c r="H101" s="1"/>
  <c r="E101"/>
  <c r="G101" s="1"/>
  <c r="F100"/>
  <c r="H100" s="1"/>
  <c r="E100"/>
  <c r="G100" s="1"/>
  <c r="F99"/>
  <c r="H99" s="1"/>
  <c r="E99"/>
  <c r="G99" s="1"/>
  <c r="F98"/>
  <c r="H98" s="1"/>
  <c r="E98"/>
  <c r="G98" s="1"/>
  <c r="F97"/>
  <c r="H97" s="1"/>
  <c r="E97"/>
  <c r="G97" s="1"/>
  <c r="F96"/>
  <c r="H96" s="1"/>
  <c r="E96"/>
  <c r="G96" s="1"/>
  <c r="F95"/>
  <c r="H95" s="1"/>
  <c r="E95"/>
  <c r="G95" s="1"/>
  <c r="F94"/>
  <c r="H94" s="1"/>
  <c r="E94"/>
  <c r="G94" s="1"/>
  <c r="F93"/>
  <c r="H93" s="1"/>
  <c r="E93"/>
  <c r="G93" s="1"/>
  <c r="F92"/>
  <c r="H92" s="1"/>
  <c r="E92"/>
  <c r="G92" s="1"/>
  <c r="F91"/>
  <c r="H91" s="1"/>
  <c r="E91"/>
  <c r="G91" s="1"/>
  <c r="F90"/>
  <c r="H90" s="1"/>
  <c r="E90"/>
  <c r="G90" s="1"/>
  <c r="F89"/>
  <c r="H89" s="1"/>
  <c r="E89"/>
  <c r="G89" s="1"/>
  <c r="F88"/>
  <c r="H88" s="1"/>
  <c r="E88"/>
  <c r="G88" s="1"/>
  <c r="F87"/>
  <c r="H87" s="1"/>
  <c r="E87"/>
  <c r="G87" s="1"/>
  <c r="F86"/>
  <c r="H86" s="1"/>
  <c r="E86"/>
  <c r="G86" s="1"/>
  <c r="F85"/>
  <c r="H85" s="1"/>
  <c r="E85"/>
  <c r="G85" s="1"/>
  <c r="F84"/>
  <c r="H84" s="1"/>
  <c r="E84"/>
  <c r="G84" s="1"/>
  <c r="F83"/>
  <c r="H83" s="1"/>
  <c r="E83"/>
  <c r="G83" s="1"/>
  <c r="F82"/>
  <c r="H82" s="1"/>
  <c r="E82"/>
  <c r="G82" s="1"/>
  <c r="F81"/>
  <c r="H81" s="1"/>
  <c r="E81"/>
  <c r="G81" s="1"/>
  <c r="F80"/>
  <c r="H80" s="1"/>
  <c r="E80"/>
  <c r="G80" s="1"/>
  <c r="F79"/>
  <c r="H79" s="1"/>
  <c r="E79"/>
  <c r="G79" s="1"/>
  <c r="F78"/>
  <c r="H78" s="1"/>
  <c r="E78"/>
  <c r="G78" s="1"/>
  <c r="F77"/>
  <c r="H77" s="1"/>
  <c r="E77"/>
  <c r="G77" s="1"/>
  <c r="F76"/>
  <c r="H76" s="1"/>
  <c r="E76"/>
  <c r="G76" s="1"/>
  <c r="F75"/>
  <c r="H75" s="1"/>
  <c r="E75"/>
  <c r="G75" s="1"/>
  <c r="F74"/>
  <c r="H74" s="1"/>
  <c r="E74"/>
  <c r="G74" s="1"/>
  <c r="F73"/>
  <c r="H73" s="1"/>
  <c r="E73"/>
  <c r="G73" s="1"/>
  <c r="F72"/>
  <c r="H72" s="1"/>
  <c r="E72"/>
  <c r="G72" s="1"/>
  <c r="F71"/>
  <c r="H71" s="1"/>
  <c r="E71"/>
  <c r="G71" s="1"/>
  <c r="F70"/>
  <c r="H70" s="1"/>
  <c r="E70"/>
  <c r="G70" s="1"/>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E45"/>
  <c r="G45"/>
  <c r="F44"/>
  <c r="H44"/>
  <c r="E44"/>
  <c r="G44"/>
  <c r="F43"/>
  <c r="H43"/>
  <c r="E43"/>
  <c r="G43"/>
  <c r="F42"/>
  <c r="H42"/>
  <c r="E42"/>
  <c r="G42"/>
  <c r="F41"/>
  <c r="H41"/>
  <c r="E41"/>
  <c r="G41"/>
  <c r="F40"/>
  <c r="H40"/>
  <c r="E40"/>
  <c r="G40"/>
  <c r="F28"/>
  <c r="E28"/>
  <c r="F39"/>
  <c r="E39"/>
  <c r="F38"/>
  <c r="E38"/>
  <c r="F37"/>
  <c r="E37"/>
  <c r="F36"/>
  <c r="E36"/>
  <c r="F35"/>
  <c r="E35"/>
  <c r="F34"/>
  <c r="E34"/>
  <c r="F33"/>
  <c r="E33"/>
  <c r="F32"/>
  <c r="E32"/>
  <c r="F31"/>
  <c r="E31"/>
  <c r="F30"/>
  <c r="E30"/>
  <c r="F29"/>
  <c r="E29"/>
  <c r="F27"/>
  <c r="E27"/>
  <c r="F26"/>
  <c r="E26"/>
  <c r="F25"/>
  <c r="E25"/>
  <c r="F24"/>
  <c r="E24"/>
  <c r="F23"/>
  <c r="E23"/>
  <c r="F22"/>
  <c r="E22"/>
  <c r="F21"/>
  <c r="E21"/>
  <c r="F20"/>
  <c r="E20"/>
  <c r="F19"/>
  <c r="E19"/>
  <c r="F18"/>
  <c r="E18"/>
  <c r="F17"/>
  <c r="E17"/>
  <c r="Q27" i="16"/>
  <c r="Q28"/>
  <c r="Q36" s="1"/>
  <c r="O36"/>
  <c r="I31" s="1"/>
  <c r="I27"/>
  <c r="P27"/>
  <c r="P36"/>
  <c r="G34"/>
  <c r="G33"/>
  <c r="G32"/>
  <c r="G31"/>
  <c r="G30"/>
  <c r="G29"/>
  <c r="G28"/>
  <c r="G27"/>
  <c r="G26"/>
  <c r="D34"/>
  <c r="D33"/>
  <c r="D32"/>
  <c r="D31"/>
  <c r="D30"/>
  <c r="D29"/>
  <c r="D28"/>
  <c r="D27"/>
  <c r="D26"/>
  <c r="O16"/>
  <c r="H16" s="1"/>
  <c r="H14"/>
  <c r="H10"/>
  <c r="D14" i="10"/>
  <c r="D13"/>
  <c r="D12"/>
  <c r="D11"/>
  <c r="D10"/>
  <c r="D9"/>
  <c r="D8"/>
  <c r="D7"/>
  <c r="D6"/>
  <c r="D5"/>
  <c r="D4"/>
  <c r="C70"/>
  <c r="C69"/>
  <c r="C68"/>
  <c r="C67"/>
  <c r="C66"/>
  <c r="C65"/>
  <c r="C64"/>
  <c r="C63"/>
  <c r="C62"/>
  <c r="C61"/>
  <c r="C60"/>
  <c r="C71"/>
  <c r="C59"/>
  <c r="C56"/>
  <c r="C55"/>
  <c r="C54"/>
  <c r="C53"/>
  <c r="C52"/>
  <c r="C51"/>
  <c r="C50"/>
  <c r="C49"/>
  <c r="C48"/>
  <c r="C47"/>
  <c r="C46"/>
  <c r="C45"/>
  <c r="C57" s="1"/>
  <c r="C31"/>
  <c r="C40"/>
  <c r="C39"/>
  <c r="C38"/>
  <c r="C37"/>
  <c r="C36"/>
  <c r="C35"/>
  <c r="C34"/>
  <c r="C33"/>
  <c r="C32"/>
  <c r="C42"/>
  <c r="C41"/>
  <c r="C18"/>
  <c r="C19"/>
  <c r="C20"/>
  <c r="C21"/>
  <c r="C22"/>
  <c r="C23"/>
  <c r="C24"/>
  <c r="C25"/>
  <c r="C26"/>
  <c r="D70"/>
  <c r="D69"/>
  <c r="D68"/>
  <c r="D67"/>
  <c r="D66"/>
  <c r="D65"/>
  <c r="D64"/>
  <c r="D63"/>
  <c r="D62"/>
  <c r="D61"/>
  <c r="D60"/>
  <c r="D59"/>
  <c r="D56"/>
  <c r="D55"/>
  <c r="D54"/>
  <c r="D53"/>
  <c r="D52"/>
  <c r="D51"/>
  <c r="D50"/>
  <c r="D49"/>
  <c r="D48"/>
  <c r="D47"/>
  <c r="D46"/>
  <c r="D45"/>
  <c r="D42"/>
  <c r="D41"/>
  <c r="D40"/>
  <c r="D39"/>
  <c r="D38"/>
  <c r="D37"/>
  <c r="D36"/>
  <c r="D35"/>
  <c r="D34"/>
  <c r="D33"/>
  <c r="D32"/>
  <c r="D31"/>
  <c r="D28"/>
  <c r="D27"/>
  <c r="D26"/>
  <c r="D25"/>
  <c r="D24"/>
  <c r="D23"/>
  <c r="D22"/>
  <c r="D21"/>
  <c r="D20"/>
  <c r="D19"/>
  <c r="D18"/>
  <c r="D17"/>
  <c r="C28"/>
  <c r="C27"/>
  <c r="C17"/>
  <c r="C3"/>
  <c r="D3"/>
  <c r="C14"/>
  <c r="C15"/>
  <c r="C13"/>
  <c r="C12"/>
  <c r="C11"/>
  <c r="C10"/>
  <c r="C9"/>
  <c r="C8"/>
  <c r="C7"/>
  <c r="C6"/>
  <c r="C5"/>
  <c r="C4"/>
  <c r="I2"/>
  <c r="H2"/>
  <c r="G2"/>
  <c r="F2"/>
  <c r="E2"/>
  <c r="B71"/>
  <c r="B57"/>
  <c r="B43"/>
  <c r="B29"/>
  <c r="B15"/>
  <c r="A1"/>
  <c r="C29"/>
  <c r="A2" i="4"/>
  <c r="F111"/>
  <c r="H111" s="1"/>
  <c r="E111"/>
  <c r="G111" s="1"/>
  <c r="F110"/>
  <c r="H110" s="1"/>
  <c r="E110"/>
  <c r="G110" s="1"/>
  <c r="F109"/>
  <c r="H109" s="1"/>
  <c r="E109"/>
  <c r="G109" s="1"/>
  <c r="F108"/>
  <c r="H108" s="1"/>
  <c r="E108"/>
  <c r="G108" s="1"/>
  <c r="F107"/>
  <c r="H107" s="1"/>
  <c r="E107"/>
  <c r="G107" s="1"/>
  <c r="F106"/>
  <c r="H106" s="1"/>
  <c r="E106"/>
  <c r="G106" s="1"/>
  <c r="F105"/>
  <c r="H105" s="1"/>
  <c r="E105"/>
  <c r="G105" s="1"/>
  <c r="F104"/>
  <c r="H104" s="1"/>
  <c r="E104"/>
  <c r="G104" s="1"/>
  <c r="F103"/>
  <c r="H103" s="1"/>
  <c r="E103"/>
  <c r="G103" s="1"/>
  <c r="F102"/>
  <c r="H102" s="1"/>
  <c r="E102"/>
  <c r="G102" s="1"/>
  <c r="F101"/>
  <c r="H101" s="1"/>
  <c r="E101"/>
  <c r="G101" s="1"/>
  <c r="F100"/>
  <c r="H100" s="1"/>
  <c r="E100"/>
  <c r="G100" s="1"/>
  <c r="F99"/>
  <c r="H99" s="1"/>
  <c r="E99"/>
  <c r="G99" s="1"/>
  <c r="F98"/>
  <c r="H98" s="1"/>
  <c r="E98"/>
  <c r="G98" s="1"/>
  <c r="F97"/>
  <c r="H97" s="1"/>
  <c r="E97"/>
  <c r="G97" s="1"/>
  <c r="F96"/>
  <c r="H96" s="1"/>
  <c r="E96"/>
  <c r="G96" s="1"/>
  <c r="F95"/>
  <c r="H95" s="1"/>
  <c r="E95"/>
  <c r="G95" s="1"/>
  <c r="F94"/>
  <c r="H94" s="1"/>
  <c r="E94"/>
  <c r="G94" s="1"/>
  <c r="F93"/>
  <c r="H93" s="1"/>
  <c r="E93"/>
  <c r="G93" s="1"/>
  <c r="F92"/>
  <c r="H92" s="1"/>
  <c r="E92"/>
  <c r="G92" s="1"/>
  <c r="F91"/>
  <c r="H91" s="1"/>
  <c r="E91"/>
  <c r="G91" s="1"/>
  <c r="F90"/>
  <c r="H90" s="1"/>
  <c r="E90"/>
  <c r="G90" s="1"/>
  <c r="F89"/>
  <c r="H89" s="1"/>
  <c r="E89"/>
  <c r="G89" s="1"/>
  <c r="F88"/>
  <c r="H88" s="1"/>
  <c r="E88"/>
  <c r="G88" s="1"/>
  <c r="F87"/>
  <c r="H87" s="1"/>
  <c r="E87"/>
  <c r="G87" s="1"/>
  <c r="F86"/>
  <c r="H86" s="1"/>
  <c r="E86"/>
  <c r="G86" s="1"/>
  <c r="F85"/>
  <c r="H85" s="1"/>
  <c r="E85"/>
  <c r="G85" s="1"/>
  <c r="F84"/>
  <c r="H84" s="1"/>
  <c r="E84"/>
  <c r="G84" s="1"/>
  <c r="F83"/>
  <c r="H83" s="1"/>
  <c r="E83"/>
  <c r="G83" s="1"/>
  <c r="F82"/>
  <c r="H82" s="1"/>
  <c r="E82"/>
  <c r="G82" s="1"/>
  <c r="F81"/>
  <c r="H81" s="1"/>
  <c r="E81"/>
  <c r="G81" s="1"/>
  <c r="F80"/>
  <c r="H80" s="1"/>
  <c r="E80"/>
  <c r="G80" s="1"/>
  <c r="F79"/>
  <c r="H79" s="1"/>
  <c r="E79"/>
  <c r="G79" s="1"/>
  <c r="F78"/>
  <c r="H78" s="1"/>
  <c r="E78"/>
  <c r="G78" s="1"/>
  <c r="F77"/>
  <c r="H77" s="1"/>
  <c r="E77"/>
  <c r="G77" s="1"/>
  <c r="F76"/>
  <c r="H76" s="1"/>
  <c r="E76"/>
  <c r="G76" s="1"/>
  <c r="F75"/>
  <c r="H75" s="1"/>
  <c r="E75"/>
  <c r="G75" s="1"/>
  <c r="F74"/>
  <c r="H74" s="1"/>
  <c r="E74"/>
  <c r="G74" s="1"/>
  <c r="F73"/>
  <c r="H73" s="1"/>
  <c r="E73"/>
  <c r="G73" s="1"/>
  <c r="F72"/>
  <c r="H72" s="1"/>
  <c r="E72"/>
  <c r="G72" s="1"/>
  <c r="F71"/>
  <c r="H71" s="1"/>
  <c r="E71"/>
  <c r="G71" s="1"/>
  <c r="F70"/>
  <c r="H70" s="1"/>
  <c r="E70"/>
  <c r="G70" s="1"/>
  <c r="F69"/>
  <c r="H69" s="1"/>
  <c r="E69"/>
  <c r="G69" s="1"/>
  <c r="F68"/>
  <c r="H68" s="1"/>
  <c r="E68"/>
  <c r="G68" s="1"/>
  <c r="F67"/>
  <c r="H67" s="1"/>
  <c r="E67"/>
  <c r="G67" s="1"/>
  <c r="F66"/>
  <c r="H66" s="1"/>
  <c r="E66"/>
  <c r="G66" s="1"/>
  <c r="F65"/>
  <c r="H65" s="1"/>
  <c r="E65"/>
  <c r="G65" s="1"/>
  <c r="F64"/>
  <c r="H64" s="1"/>
  <c r="E64"/>
  <c r="G64" s="1"/>
  <c r="F63"/>
  <c r="H63" s="1"/>
  <c r="E63"/>
  <c r="G63" s="1"/>
  <c r="F62"/>
  <c r="H62" s="1"/>
  <c r="E62"/>
  <c r="G62" s="1"/>
  <c r="F61"/>
  <c r="H61" s="1"/>
  <c r="E61"/>
  <c r="G61" s="1"/>
  <c r="F60"/>
  <c r="H60" s="1"/>
  <c r="E60"/>
  <c r="G60" s="1"/>
  <c r="F59"/>
  <c r="H59" s="1"/>
  <c r="E59"/>
  <c r="G59" s="1"/>
  <c r="F58"/>
  <c r="H58" s="1"/>
  <c r="E58"/>
  <c r="G58" s="1"/>
  <c r="F57"/>
  <c r="H57" s="1"/>
  <c r="E57"/>
  <c r="G57" s="1"/>
  <c r="F56"/>
  <c r="H56" s="1"/>
  <c r="E56"/>
  <c r="G56" s="1"/>
  <c r="F55"/>
  <c r="H55" s="1"/>
  <c r="E55"/>
  <c r="G55" s="1"/>
  <c r="F54"/>
  <c r="H54" s="1"/>
  <c r="E54"/>
  <c r="G54" s="1"/>
  <c r="F53"/>
  <c r="H53" s="1"/>
  <c r="E53"/>
  <c r="G53" s="1"/>
  <c r="F52"/>
  <c r="H52" s="1"/>
  <c r="E52"/>
  <c r="G52" s="1"/>
  <c r="J51"/>
  <c r="I51"/>
  <c r="F51"/>
  <c r="H51" s="1"/>
  <c r="E51"/>
  <c r="G51" s="1"/>
  <c r="F50"/>
  <c r="H50" s="1"/>
  <c r="E50"/>
  <c r="G50" s="1"/>
  <c r="F49"/>
  <c r="H49" s="1"/>
  <c r="E49"/>
  <c r="G49" s="1"/>
  <c r="F48"/>
  <c r="H48" s="1"/>
  <c r="E48"/>
  <c r="G48" s="1"/>
  <c r="F47"/>
  <c r="H47" s="1"/>
  <c r="E47"/>
  <c r="G47" s="1"/>
  <c r="F46"/>
  <c r="H46" s="1"/>
  <c r="E46"/>
  <c r="G46" s="1"/>
  <c r="F45"/>
  <c r="H45" s="1"/>
  <c r="E45"/>
  <c r="G45" s="1"/>
  <c r="F44"/>
  <c r="H44" s="1"/>
  <c r="E44"/>
  <c r="G44" s="1"/>
  <c r="F43"/>
  <c r="H43" s="1"/>
  <c r="E43"/>
  <c r="G43" s="1"/>
  <c r="F42"/>
  <c r="H42" s="1"/>
  <c r="E42"/>
  <c r="G42" s="1"/>
  <c r="F41"/>
  <c r="H41" s="1"/>
  <c r="E41"/>
  <c r="G41" s="1"/>
  <c r="F40"/>
  <c r="H40" s="1"/>
  <c r="E40"/>
  <c r="G40" s="1"/>
  <c r="J39"/>
  <c r="I39"/>
  <c r="A2" i="12"/>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E43"/>
  <c r="G43"/>
  <c r="F42"/>
  <c r="H42"/>
  <c r="E42"/>
  <c r="G42"/>
  <c r="F41"/>
  <c r="H41"/>
  <c r="E41"/>
  <c r="G41"/>
  <c r="F40"/>
  <c r="H40"/>
  <c r="E40"/>
  <c r="G40"/>
  <c r="J39"/>
  <c r="I39"/>
  <c r="F39"/>
  <c r="H39"/>
  <c r="E39"/>
  <c r="G39"/>
  <c r="F38"/>
  <c r="H38"/>
  <c r="E38"/>
  <c r="G38"/>
  <c r="F37"/>
  <c r="H37"/>
  <c r="E37"/>
  <c r="G37"/>
  <c r="F36"/>
  <c r="H36"/>
  <c r="E36"/>
  <c r="G36"/>
  <c r="F35"/>
  <c r="H35"/>
  <c r="E35"/>
  <c r="G35"/>
  <c r="F34"/>
  <c r="H34"/>
  <c r="E34"/>
  <c r="G34"/>
  <c r="F33"/>
  <c r="H33"/>
  <c r="E33"/>
  <c r="G33"/>
  <c r="F32"/>
  <c r="H32"/>
  <c r="E32"/>
  <c r="G32"/>
  <c r="F31"/>
  <c r="H31"/>
  <c r="E31"/>
  <c r="G31"/>
  <c r="F30"/>
  <c r="H30"/>
  <c r="E30"/>
  <c r="G30"/>
  <c r="F29"/>
  <c r="H29"/>
  <c r="E29"/>
  <c r="G29"/>
  <c r="F28"/>
  <c r="H28"/>
  <c r="E28"/>
  <c r="G28"/>
  <c r="J27"/>
  <c r="I27"/>
  <c r="F27"/>
  <c r="H27"/>
  <c r="E27"/>
  <c r="G27"/>
  <c r="F26"/>
  <c r="H26"/>
  <c r="E26"/>
  <c r="G26"/>
  <c r="F25"/>
  <c r="H25"/>
  <c r="E25"/>
  <c r="G25"/>
  <c r="F24"/>
  <c r="H24"/>
  <c r="E24"/>
  <c r="G24"/>
  <c r="F23"/>
  <c r="H23"/>
  <c r="E23"/>
  <c r="G23"/>
  <c r="F22"/>
  <c r="H22"/>
  <c r="E22"/>
  <c r="G22"/>
  <c r="F21"/>
  <c r="H21"/>
  <c r="E21"/>
  <c r="G21"/>
  <c r="F20"/>
  <c r="H20"/>
  <c r="E20"/>
  <c r="G20"/>
  <c r="F19"/>
  <c r="H19"/>
  <c r="E19"/>
  <c r="G19"/>
  <c r="F18"/>
  <c r="H18"/>
  <c r="E18"/>
  <c r="G18"/>
  <c r="F17"/>
  <c r="H17"/>
  <c r="E17"/>
  <c r="G17"/>
  <c r="E43" i="3"/>
  <c r="A2"/>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G43"/>
  <c r="F42"/>
  <c r="H42" s="1"/>
  <c r="E42"/>
  <c r="G42" s="1"/>
  <c r="F41"/>
  <c r="H41" s="1"/>
  <c r="E41"/>
  <c r="G41" s="1"/>
  <c r="A2" i="27"/>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E43"/>
  <c r="G43"/>
  <c r="F42"/>
  <c r="H42"/>
  <c r="E42"/>
  <c r="G42"/>
  <c r="F41"/>
  <c r="H41"/>
  <c r="E41"/>
  <c r="G41"/>
  <c r="F40"/>
  <c r="H40"/>
  <c r="E40"/>
  <c r="G40"/>
  <c r="J39"/>
  <c r="I39"/>
  <c r="F39"/>
  <c r="H39"/>
  <c r="E39"/>
  <c r="G39"/>
  <c r="F38"/>
  <c r="H38"/>
  <c r="E38"/>
  <c r="G38"/>
  <c r="F37"/>
  <c r="H37"/>
  <c r="E37"/>
  <c r="G37"/>
  <c r="F36"/>
  <c r="H36"/>
  <c r="E36"/>
  <c r="G36"/>
  <c r="F35"/>
  <c r="H35"/>
  <c r="E35"/>
  <c r="G35"/>
  <c r="F34"/>
  <c r="H34"/>
  <c r="E34"/>
  <c r="G34"/>
  <c r="F33"/>
  <c r="H33"/>
  <c r="E33"/>
  <c r="G33"/>
  <c r="F32"/>
  <c r="H32"/>
  <c r="E32"/>
  <c r="G32"/>
  <c r="F31"/>
  <c r="H31"/>
  <c r="E31"/>
  <c r="G31"/>
  <c r="F30"/>
  <c r="H30"/>
  <c r="E30"/>
  <c r="G30"/>
  <c r="F29"/>
  <c r="H29"/>
  <c r="E29"/>
  <c r="G29"/>
  <c r="F28"/>
  <c r="H28"/>
  <c r="E28"/>
  <c r="G28"/>
  <c r="J27"/>
  <c r="I27"/>
  <c r="F27"/>
  <c r="H27"/>
  <c r="E27"/>
  <c r="G27"/>
  <c r="F26"/>
  <c r="H26"/>
  <c r="E26"/>
  <c r="G26"/>
  <c r="F25"/>
  <c r="H25"/>
  <c r="E25"/>
  <c r="G25"/>
  <c r="F24"/>
  <c r="H24"/>
  <c r="E24"/>
  <c r="G24"/>
  <c r="F23"/>
  <c r="H23"/>
  <c r="E23"/>
  <c r="G23"/>
  <c r="F22"/>
  <c r="H22"/>
  <c r="E22"/>
  <c r="G22"/>
  <c r="F21"/>
  <c r="H21"/>
  <c r="E21"/>
  <c r="G21"/>
  <c r="F20"/>
  <c r="H20"/>
  <c r="E20"/>
  <c r="G20"/>
  <c r="F19"/>
  <c r="H19"/>
  <c r="E19"/>
  <c r="G19"/>
  <c r="F18"/>
  <c r="H18"/>
  <c r="E18"/>
  <c r="G18"/>
  <c r="F17"/>
  <c r="H17"/>
  <c r="E17"/>
  <c r="G17"/>
  <c r="E43" i="28"/>
  <c r="A2"/>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G43"/>
  <c r="F42"/>
  <c r="H42" s="1"/>
  <c r="E42"/>
  <c r="G42" s="1"/>
  <c r="F41"/>
  <c r="H41" s="1"/>
  <c r="E41"/>
  <c r="G41" s="1"/>
  <c r="E43" i="29"/>
  <c r="G43" s="1"/>
  <c r="A2"/>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F42"/>
  <c r="H42"/>
  <c r="E42"/>
  <c r="G42"/>
  <c r="F41"/>
  <c r="H41"/>
  <c r="E41"/>
  <c r="G41"/>
  <c r="A2" i="30"/>
  <c r="F111"/>
  <c r="H111" s="1"/>
  <c r="E111"/>
  <c r="G111" s="1"/>
  <c r="F110"/>
  <c r="H110" s="1"/>
  <c r="E110"/>
  <c r="G110" s="1"/>
  <c r="F109"/>
  <c r="H109" s="1"/>
  <c r="E109"/>
  <c r="G109" s="1"/>
  <c r="F108"/>
  <c r="H108" s="1"/>
  <c r="E108"/>
  <c r="G108" s="1"/>
  <c r="F107"/>
  <c r="H107" s="1"/>
  <c r="E107"/>
  <c r="G107" s="1"/>
  <c r="F106"/>
  <c r="H106" s="1"/>
  <c r="E106"/>
  <c r="G106" s="1"/>
  <c r="F105"/>
  <c r="H105" s="1"/>
  <c r="E105"/>
  <c r="G105" s="1"/>
  <c r="F104"/>
  <c r="H104" s="1"/>
  <c r="E104"/>
  <c r="G104" s="1"/>
  <c r="F103"/>
  <c r="H103" s="1"/>
  <c r="E103"/>
  <c r="G103" s="1"/>
  <c r="F102"/>
  <c r="H102" s="1"/>
  <c r="E102"/>
  <c r="G102" s="1"/>
  <c r="F101"/>
  <c r="H101" s="1"/>
  <c r="E101"/>
  <c r="G101" s="1"/>
  <c r="F100"/>
  <c r="H100" s="1"/>
  <c r="E100"/>
  <c r="G100" s="1"/>
  <c r="F99"/>
  <c r="H99" s="1"/>
  <c r="E99"/>
  <c r="G99" s="1"/>
  <c r="F98"/>
  <c r="H98" s="1"/>
  <c r="E98"/>
  <c r="G98" s="1"/>
  <c r="F97"/>
  <c r="H97" s="1"/>
  <c r="E97"/>
  <c r="G97" s="1"/>
  <c r="F96"/>
  <c r="H96" s="1"/>
  <c r="E96"/>
  <c r="G96" s="1"/>
  <c r="F95"/>
  <c r="H95" s="1"/>
  <c r="E95"/>
  <c r="G95" s="1"/>
  <c r="F94"/>
  <c r="H94" s="1"/>
  <c r="E94"/>
  <c r="G94" s="1"/>
  <c r="F93"/>
  <c r="H93" s="1"/>
  <c r="E93"/>
  <c r="G93" s="1"/>
  <c r="F92"/>
  <c r="H92" s="1"/>
  <c r="E92"/>
  <c r="G92" s="1"/>
  <c r="F91"/>
  <c r="H91" s="1"/>
  <c r="E91"/>
  <c r="G91" s="1"/>
  <c r="F90"/>
  <c r="H90" s="1"/>
  <c r="E90"/>
  <c r="G90" s="1"/>
  <c r="F89"/>
  <c r="H89" s="1"/>
  <c r="E89"/>
  <c r="G89" s="1"/>
  <c r="F88"/>
  <c r="H88" s="1"/>
  <c r="E88"/>
  <c r="G88" s="1"/>
  <c r="F87"/>
  <c r="H87" s="1"/>
  <c r="E87"/>
  <c r="G87" s="1"/>
  <c r="F86"/>
  <c r="H86" s="1"/>
  <c r="E86"/>
  <c r="G86" s="1"/>
  <c r="F85"/>
  <c r="H85" s="1"/>
  <c r="E85"/>
  <c r="G85" s="1"/>
  <c r="F84"/>
  <c r="H84" s="1"/>
  <c r="E84"/>
  <c r="G84" s="1"/>
  <c r="F83"/>
  <c r="H83" s="1"/>
  <c r="E83"/>
  <c r="G83" s="1"/>
  <c r="F82"/>
  <c r="H82" s="1"/>
  <c r="E82"/>
  <c r="G82" s="1"/>
  <c r="F81"/>
  <c r="H81" s="1"/>
  <c r="E81"/>
  <c r="G81" s="1"/>
  <c r="F80"/>
  <c r="H80" s="1"/>
  <c r="E80"/>
  <c r="G80" s="1"/>
  <c r="F79"/>
  <c r="H79" s="1"/>
  <c r="E79"/>
  <c r="G79" s="1"/>
  <c r="F78"/>
  <c r="H78" s="1"/>
  <c r="E78"/>
  <c r="G78" s="1"/>
  <c r="F77"/>
  <c r="H77" s="1"/>
  <c r="E77"/>
  <c r="G77" s="1"/>
  <c r="F76"/>
  <c r="H76" s="1"/>
  <c r="E76"/>
  <c r="G76" s="1"/>
  <c r="F75"/>
  <c r="H75" s="1"/>
  <c r="E75"/>
  <c r="G75" s="1"/>
  <c r="F74"/>
  <c r="H74" s="1"/>
  <c r="E74"/>
  <c r="G74" s="1"/>
  <c r="F73"/>
  <c r="H73" s="1"/>
  <c r="E73"/>
  <c r="G73" s="1"/>
  <c r="F72"/>
  <c r="H72" s="1"/>
  <c r="E72"/>
  <c r="G72" s="1"/>
  <c r="F71"/>
  <c r="H71" s="1"/>
  <c r="E71"/>
  <c r="G71" s="1"/>
  <c r="F70"/>
  <c r="H70" s="1"/>
  <c r="E70"/>
  <c r="G70" s="1"/>
  <c r="F69"/>
  <c r="H69" s="1"/>
  <c r="E69"/>
  <c r="G69" s="1"/>
  <c r="F68"/>
  <c r="H68" s="1"/>
  <c r="E68"/>
  <c r="G68" s="1"/>
  <c r="F67"/>
  <c r="H67" s="1"/>
  <c r="E67"/>
  <c r="G67" s="1"/>
  <c r="F66"/>
  <c r="H66" s="1"/>
  <c r="E66"/>
  <c r="G66" s="1"/>
  <c r="F65"/>
  <c r="H65" s="1"/>
  <c r="E65"/>
  <c r="G65" s="1"/>
  <c r="F64"/>
  <c r="H64" s="1"/>
  <c r="E64"/>
  <c r="G64" s="1"/>
  <c r="F63"/>
  <c r="H63" s="1"/>
  <c r="E63"/>
  <c r="G63" s="1"/>
  <c r="F62"/>
  <c r="H62" s="1"/>
  <c r="E62"/>
  <c r="G62" s="1"/>
  <c r="F61"/>
  <c r="H61" s="1"/>
  <c r="E61"/>
  <c r="G61" s="1"/>
  <c r="F60"/>
  <c r="H60" s="1"/>
  <c r="E60"/>
  <c r="G60" s="1"/>
  <c r="F59"/>
  <c r="H59" s="1"/>
  <c r="E59"/>
  <c r="G59" s="1"/>
  <c r="F58"/>
  <c r="H58" s="1"/>
  <c r="E58"/>
  <c r="G58" s="1"/>
  <c r="F57"/>
  <c r="H57" s="1"/>
  <c r="E57"/>
  <c r="G57" s="1"/>
  <c r="F56"/>
  <c r="H56" s="1"/>
  <c r="E56"/>
  <c r="G56" s="1"/>
  <c r="F55"/>
  <c r="H55" s="1"/>
  <c r="E55"/>
  <c r="G55" s="1"/>
  <c r="F54"/>
  <c r="H54" s="1"/>
  <c r="E54"/>
  <c r="G54" s="1"/>
  <c r="F53"/>
  <c r="H53" s="1"/>
  <c r="E53"/>
  <c r="G53" s="1"/>
  <c r="F52"/>
  <c r="H52" s="1"/>
  <c r="E52"/>
  <c r="G52" s="1"/>
  <c r="J51"/>
  <c r="I51"/>
  <c r="F51"/>
  <c r="H51" s="1"/>
  <c r="E51"/>
  <c r="G51" s="1"/>
  <c r="F50"/>
  <c r="H50" s="1"/>
  <c r="E50"/>
  <c r="G50" s="1"/>
  <c r="F49"/>
  <c r="H49" s="1"/>
  <c r="E49"/>
  <c r="G49" s="1"/>
  <c r="F48"/>
  <c r="H48" s="1"/>
  <c r="E48"/>
  <c r="G48" s="1"/>
  <c r="F47"/>
  <c r="H47" s="1"/>
  <c r="E47"/>
  <c r="G47" s="1"/>
  <c r="F46"/>
  <c r="H46" s="1"/>
  <c r="E46"/>
  <c r="G46" s="1"/>
  <c r="F45"/>
  <c r="H45" s="1"/>
  <c r="E45"/>
  <c r="G45" s="1"/>
  <c r="F44"/>
  <c r="H44" s="1"/>
  <c r="E44"/>
  <c r="G44" s="1"/>
  <c r="F43"/>
  <c r="H43" s="1"/>
  <c r="E43"/>
  <c r="G43" s="1"/>
  <c r="F42"/>
  <c r="H42" s="1"/>
  <c r="E42"/>
  <c r="G42" s="1"/>
  <c r="F41"/>
  <c r="H41" s="1"/>
  <c r="E41"/>
  <c r="G41" s="1"/>
  <c r="F40"/>
  <c r="H40" s="1"/>
  <c r="E40"/>
  <c r="G40" s="1"/>
  <c r="J39"/>
  <c r="I39"/>
  <c r="F39"/>
  <c r="H39" s="1"/>
  <c r="E39"/>
  <c r="G39" s="1"/>
  <c r="F38"/>
  <c r="H38" s="1"/>
  <c r="E38"/>
  <c r="G38" s="1"/>
  <c r="F37"/>
  <c r="H37" s="1"/>
  <c r="E37"/>
  <c r="G37" s="1"/>
  <c r="F36"/>
  <c r="H36" s="1"/>
  <c r="E36"/>
  <c r="G36" s="1"/>
  <c r="F35"/>
  <c r="H35" s="1"/>
  <c r="E35"/>
  <c r="G35" s="1"/>
  <c r="F34"/>
  <c r="H34" s="1"/>
  <c r="E34"/>
  <c r="G34" s="1"/>
  <c r="F33"/>
  <c r="H33" s="1"/>
  <c r="E33"/>
  <c r="G33" s="1"/>
  <c r="F32"/>
  <c r="H32" s="1"/>
  <c r="E32"/>
  <c r="G32" s="1"/>
  <c r="F31"/>
  <c r="H31" s="1"/>
  <c r="E31"/>
  <c r="G31" s="1"/>
  <c r="F30"/>
  <c r="H30" s="1"/>
  <c r="E30"/>
  <c r="G30" s="1"/>
  <c r="F29"/>
  <c r="H29" s="1"/>
  <c r="E29"/>
  <c r="G29" s="1"/>
  <c r="F28"/>
  <c r="H28" s="1"/>
  <c r="E28"/>
  <c r="G28" s="1"/>
  <c r="J27"/>
  <c r="I27"/>
  <c r="F27"/>
  <c r="H27" s="1"/>
  <c r="E27"/>
  <c r="G27" s="1"/>
  <c r="F26"/>
  <c r="H26" s="1"/>
  <c r="E26"/>
  <c r="G26" s="1"/>
  <c r="F25"/>
  <c r="H25" s="1"/>
  <c r="E25"/>
  <c r="G25" s="1"/>
  <c r="F24"/>
  <c r="H24" s="1"/>
  <c r="E24"/>
  <c r="G24" s="1"/>
  <c r="F23"/>
  <c r="H23" s="1"/>
  <c r="E23"/>
  <c r="G23" s="1"/>
  <c r="F22"/>
  <c r="H22" s="1"/>
  <c r="E22"/>
  <c r="G22" s="1"/>
  <c r="F21"/>
  <c r="H21" s="1"/>
  <c r="E21"/>
  <c r="G21" s="1"/>
  <c r="F20"/>
  <c r="H20" s="1"/>
  <c r="E20"/>
  <c r="G20" s="1"/>
  <c r="F19"/>
  <c r="H19" s="1"/>
  <c r="E19"/>
  <c r="G19" s="1"/>
  <c r="F18"/>
  <c r="H18" s="1"/>
  <c r="E18"/>
  <c r="G18" s="1"/>
  <c r="F17"/>
  <c r="H17" s="1"/>
  <c r="E17"/>
  <c r="G17" s="1"/>
  <c r="E43" i="31"/>
  <c r="A2"/>
  <c r="F111"/>
  <c r="H111" s="1"/>
  <c r="E111"/>
  <c r="G111" s="1"/>
  <c r="F110"/>
  <c r="H110" s="1"/>
  <c r="E110"/>
  <c r="G110" s="1"/>
  <c r="F109"/>
  <c r="H109" s="1"/>
  <c r="E109"/>
  <c r="G109" s="1"/>
  <c r="F108"/>
  <c r="H108" s="1"/>
  <c r="E108"/>
  <c r="G108" s="1"/>
  <c r="F107"/>
  <c r="H107" s="1"/>
  <c r="E107"/>
  <c r="G107" s="1"/>
  <c r="F106"/>
  <c r="H106" s="1"/>
  <c r="E106"/>
  <c r="G106" s="1"/>
  <c r="F105"/>
  <c r="H105" s="1"/>
  <c r="E105"/>
  <c r="G105" s="1"/>
  <c r="F104"/>
  <c r="H104" s="1"/>
  <c r="E104"/>
  <c r="G104" s="1"/>
  <c r="F103"/>
  <c r="H103" s="1"/>
  <c r="E103"/>
  <c r="G103" s="1"/>
  <c r="F102"/>
  <c r="H102" s="1"/>
  <c r="E102"/>
  <c r="G102" s="1"/>
  <c r="F101"/>
  <c r="H101" s="1"/>
  <c r="E101"/>
  <c r="G101" s="1"/>
  <c r="F100"/>
  <c r="H100" s="1"/>
  <c r="E100"/>
  <c r="G100" s="1"/>
  <c r="F99"/>
  <c r="H99" s="1"/>
  <c r="E99"/>
  <c r="G99" s="1"/>
  <c r="F98"/>
  <c r="H98" s="1"/>
  <c r="E98"/>
  <c r="G98" s="1"/>
  <c r="F97"/>
  <c r="H97" s="1"/>
  <c r="E97"/>
  <c r="G97" s="1"/>
  <c r="F96"/>
  <c r="H96" s="1"/>
  <c r="E96"/>
  <c r="G96" s="1"/>
  <c r="F95"/>
  <c r="H95" s="1"/>
  <c r="E95"/>
  <c r="G95" s="1"/>
  <c r="F94"/>
  <c r="H94" s="1"/>
  <c r="E94"/>
  <c r="G94" s="1"/>
  <c r="F93"/>
  <c r="H93" s="1"/>
  <c r="E93"/>
  <c r="G93" s="1"/>
  <c r="F92"/>
  <c r="H92" s="1"/>
  <c r="E92"/>
  <c r="G92" s="1"/>
  <c r="F91"/>
  <c r="H91" s="1"/>
  <c r="E91"/>
  <c r="G91" s="1"/>
  <c r="F90"/>
  <c r="H90" s="1"/>
  <c r="E90"/>
  <c r="G90" s="1"/>
  <c r="F89"/>
  <c r="H89" s="1"/>
  <c r="E89"/>
  <c r="G89" s="1"/>
  <c r="F88"/>
  <c r="H88" s="1"/>
  <c r="E88"/>
  <c r="G88" s="1"/>
  <c r="F87"/>
  <c r="H87" s="1"/>
  <c r="E87"/>
  <c r="G87" s="1"/>
  <c r="F86"/>
  <c r="H86" s="1"/>
  <c r="E86"/>
  <c r="G86" s="1"/>
  <c r="F85"/>
  <c r="H85" s="1"/>
  <c r="E85"/>
  <c r="G85" s="1"/>
  <c r="F84"/>
  <c r="H84" s="1"/>
  <c r="E84"/>
  <c r="G84" s="1"/>
  <c r="F83"/>
  <c r="H83" s="1"/>
  <c r="E83"/>
  <c r="G83" s="1"/>
  <c r="F82"/>
  <c r="H82" s="1"/>
  <c r="E82"/>
  <c r="G82" s="1"/>
  <c r="F81"/>
  <c r="H81" s="1"/>
  <c r="E81"/>
  <c r="G81" s="1"/>
  <c r="F80"/>
  <c r="H80" s="1"/>
  <c r="E80"/>
  <c r="G80" s="1"/>
  <c r="F79"/>
  <c r="H79" s="1"/>
  <c r="E79"/>
  <c r="G79" s="1"/>
  <c r="F78"/>
  <c r="H78" s="1"/>
  <c r="E78"/>
  <c r="G78" s="1"/>
  <c r="F77"/>
  <c r="H77" s="1"/>
  <c r="E77"/>
  <c r="G77" s="1"/>
  <c r="F76"/>
  <c r="H76" s="1"/>
  <c r="E76"/>
  <c r="G76" s="1"/>
  <c r="F75"/>
  <c r="H75" s="1"/>
  <c r="E75"/>
  <c r="G75" s="1"/>
  <c r="F74"/>
  <c r="H74" s="1"/>
  <c r="E74"/>
  <c r="G74" s="1"/>
  <c r="F73"/>
  <c r="H73" s="1"/>
  <c r="E73"/>
  <c r="G73" s="1"/>
  <c r="F72"/>
  <c r="H72" s="1"/>
  <c r="E72"/>
  <c r="G72" s="1"/>
  <c r="F71"/>
  <c r="H71" s="1"/>
  <c r="E71"/>
  <c r="G71" s="1"/>
  <c r="F70"/>
  <c r="H70" s="1"/>
  <c r="E70"/>
  <c r="G70" s="1"/>
  <c r="F69"/>
  <c r="H69" s="1"/>
  <c r="E69"/>
  <c r="G69" s="1"/>
  <c r="F68"/>
  <c r="H68" s="1"/>
  <c r="E68"/>
  <c r="G68" s="1"/>
  <c r="F67"/>
  <c r="H67" s="1"/>
  <c r="E67"/>
  <c r="G67" s="1"/>
  <c r="F66"/>
  <c r="H66" s="1"/>
  <c r="E66"/>
  <c r="G66" s="1"/>
  <c r="F65"/>
  <c r="H65" s="1"/>
  <c r="E65"/>
  <c r="G65" s="1"/>
  <c r="F64"/>
  <c r="H64" s="1"/>
  <c r="E64"/>
  <c r="G64" s="1"/>
  <c r="F63"/>
  <c r="H63" s="1"/>
  <c r="E63"/>
  <c r="G63" s="1"/>
  <c r="F62"/>
  <c r="H62" s="1"/>
  <c r="E62"/>
  <c r="G62" s="1"/>
  <c r="F61"/>
  <c r="H61" s="1"/>
  <c r="E61"/>
  <c r="G61" s="1"/>
  <c r="F60"/>
  <c r="H60" s="1"/>
  <c r="E60"/>
  <c r="G60" s="1"/>
  <c r="F59"/>
  <c r="H59" s="1"/>
  <c r="E59"/>
  <c r="G59" s="1"/>
  <c r="F58"/>
  <c r="H58" s="1"/>
  <c r="E58"/>
  <c r="G58" s="1"/>
  <c r="F57"/>
  <c r="H57" s="1"/>
  <c r="E57"/>
  <c r="G57" s="1"/>
  <c r="F56"/>
  <c r="H56" s="1"/>
  <c r="E56"/>
  <c r="G56" s="1"/>
  <c r="F55"/>
  <c r="H55" s="1"/>
  <c r="E55"/>
  <c r="G55" s="1"/>
  <c r="F54"/>
  <c r="H54" s="1"/>
  <c r="E54"/>
  <c r="G54" s="1"/>
  <c r="F53"/>
  <c r="H53" s="1"/>
  <c r="E53"/>
  <c r="G53" s="1"/>
  <c r="F52"/>
  <c r="H52" s="1"/>
  <c r="E52"/>
  <c r="G52" s="1"/>
  <c r="J51"/>
  <c r="I51"/>
  <c r="F51"/>
  <c r="H51" s="1"/>
  <c r="E51"/>
  <c r="G51" s="1"/>
  <c r="F50"/>
  <c r="H50" s="1"/>
  <c r="E50"/>
  <c r="G50" s="1"/>
  <c r="F49"/>
  <c r="H49" s="1"/>
  <c r="E49"/>
  <c r="G49" s="1"/>
  <c r="F48"/>
  <c r="H48" s="1"/>
  <c r="E48"/>
  <c r="G48" s="1"/>
  <c r="F47"/>
  <c r="H47" s="1"/>
  <c r="E47"/>
  <c r="G47" s="1"/>
  <c r="F46"/>
  <c r="H46" s="1"/>
  <c r="E46"/>
  <c r="G46" s="1"/>
  <c r="F45"/>
  <c r="H45" s="1"/>
  <c r="E45"/>
  <c r="G45" s="1"/>
  <c r="F44"/>
  <c r="H44" s="1"/>
  <c r="E44"/>
  <c r="G44" s="1"/>
  <c r="F43"/>
  <c r="H43" s="1"/>
  <c r="G43"/>
  <c r="F42"/>
  <c r="H42"/>
  <c r="E42"/>
  <c r="G42"/>
  <c r="F41"/>
  <c r="H41"/>
  <c r="E41"/>
  <c r="G41"/>
  <c r="E43" i="26"/>
  <c r="A2"/>
  <c r="F111"/>
  <c r="H111"/>
  <c r="E111"/>
  <c r="G111"/>
  <c r="F110"/>
  <c r="H110"/>
  <c r="E110"/>
  <c r="G110"/>
  <c r="F109"/>
  <c r="H109"/>
  <c r="E109"/>
  <c r="G109"/>
  <c r="F108"/>
  <c r="H108"/>
  <c r="E108"/>
  <c r="G108"/>
  <c r="F107"/>
  <c r="H107"/>
  <c r="E107"/>
  <c r="G107"/>
  <c r="F106"/>
  <c r="H106"/>
  <c r="E106"/>
  <c r="G106"/>
  <c r="F105"/>
  <c r="H105"/>
  <c r="E105"/>
  <c r="G105"/>
  <c r="F104"/>
  <c r="H104"/>
  <c r="E104"/>
  <c r="G104"/>
  <c r="F103"/>
  <c r="H103"/>
  <c r="E103"/>
  <c r="G103"/>
  <c r="F102"/>
  <c r="H102"/>
  <c r="E102"/>
  <c r="G102"/>
  <c r="F101"/>
  <c r="H101"/>
  <c r="E101"/>
  <c r="G101"/>
  <c r="F100"/>
  <c r="H100"/>
  <c r="E100"/>
  <c r="G100"/>
  <c r="F99"/>
  <c r="H99"/>
  <c r="E99"/>
  <c r="G99"/>
  <c r="F98"/>
  <c r="H98"/>
  <c r="E98"/>
  <c r="G98"/>
  <c r="F97"/>
  <c r="H97"/>
  <c r="E97"/>
  <c r="G97"/>
  <c r="F96"/>
  <c r="H96"/>
  <c r="E96"/>
  <c r="G96"/>
  <c r="F95"/>
  <c r="H95"/>
  <c r="E95"/>
  <c r="G95"/>
  <c r="F94"/>
  <c r="H94"/>
  <c r="E94"/>
  <c r="G94"/>
  <c r="F93"/>
  <c r="H93"/>
  <c r="E93"/>
  <c r="G93"/>
  <c r="F92"/>
  <c r="H92"/>
  <c r="E92"/>
  <c r="G92"/>
  <c r="F91"/>
  <c r="H91"/>
  <c r="E91"/>
  <c r="G91"/>
  <c r="F90"/>
  <c r="H90"/>
  <c r="E90"/>
  <c r="G90"/>
  <c r="F89"/>
  <c r="H89"/>
  <c r="E89"/>
  <c r="G89"/>
  <c r="F88"/>
  <c r="H88"/>
  <c r="E88"/>
  <c r="G88"/>
  <c r="F87"/>
  <c r="H87"/>
  <c r="E87"/>
  <c r="G87"/>
  <c r="F86"/>
  <c r="H86"/>
  <c r="E86"/>
  <c r="G86"/>
  <c r="F85"/>
  <c r="H85"/>
  <c r="E85"/>
  <c r="G85"/>
  <c r="F84"/>
  <c r="H84"/>
  <c r="E84"/>
  <c r="G84"/>
  <c r="F83"/>
  <c r="H83"/>
  <c r="E83"/>
  <c r="G83"/>
  <c r="F82"/>
  <c r="H82"/>
  <c r="E82"/>
  <c r="G82"/>
  <c r="F81"/>
  <c r="H81"/>
  <c r="E81"/>
  <c r="G81"/>
  <c r="F80"/>
  <c r="H80"/>
  <c r="E80"/>
  <c r="G80"/>
  <c r="F79"/>
  <c r="H79"/>
  <c r="E79"/>
  <c r="G79"/>
  <c r="F78"/>
  <c r="H78"/>
  <c r="E78"/>
  <c r="G78"/>
  <c r="F77"/>
  <c r="H77"/>
  <c r="E77"/>
  <c r="G77"/>
  <c r="F76"/>
  <c r="H76"/>
  <c r="E76"/>
  <c r="G76"/>
  <c r="F75"/>
  <c r="H75"/>
  <c r="E75"/>
  <c r="G75"/>
  <c r="F74"/>
  <c r="H74"/>
  <c r="E74"/>
  <c r="G74"/>
  <c r="F73"/>
  <c r="H73"/>
  <c r="E73"/>
  <c r="G73"/>
  <c r="F72"/>
  <c r="H72"/>
  <c r="E72"/>
  <c r="G72"/>
  <c r="F71"/>
  <c r="H71"/>
  <c r="E71"/>
  <c r="G71"/>
  <c r="F70"/>
  <c r="H70"/>
  <c r="E70"/>
  <c r="G70"/>
  <c r="F69"/>
  <c r="H69"/>
  <c r="E69"/>
  <c r="G69"/>
  <c r="F68"/>
  <c r="H68"/>
  <c r="E68"/>
  <c r="G68"/>
  <c r="F67"/>
  <c r="H67"/>
  <c r="E67"/>
  <c r="G67"/>
  <c r="F66"/>
  <c r="H66"/>
  <c r="E66"/>
  <c r="G66"/>
  <c r="F65"/>
  <c r="H65"/>
  <c r="E65"/>
  <c r="G65"/>
  <c r="F64"/>
  <c r="H64"/>
  <c r="E64"/>
  <c r="G64"/>
  <c r="F63"/>
  <c r="H63"/>
  <c r="E63"/>
  <c r="G63"/>
  <c r="F62"/>
  <c r="H62"/>
  <c r="E62"/>
  <c r="G62"/>
  <c r="F61"/>
  <c r="H61"/>
  <c r="E61"/>
  <c r="G61"/>
  <c r="F60"/>
  <c r="H60"/>
  <c r="E60"/>
  <c r="G60"/>
  <c r="F59"/>
  <c r="H59"/>
  <c r="E59"/>
  <c r="G59"/>
  <c r="F58"/>
  <c r="H58"/>
  <c r="E58"/>
  <c r="G58"/>
  <c r="F57"/>
  <c r="H57"/>
  <c r="E57"/>
  <c r="G57"/>
  <c r="F56"/>
  <c r="H56"/>
  <c r="E56"/>
  <c r="G56"/>
  <c r="F55"/>
  <c r="H55"/>
  <c r="E55"/>
  <c r="G55"/>
  <c r="F54"/>
  <c r="H54"/>
  <c r="E54"/>
  <c r="G54"/>
  <c r="F53"/>
  <c r="H53"/>
  <c r="E53"/>
  <c r="G53"/>
  <c r="F52"/>
  <c r="H52"/>
  <c r="E52"/>
  <c r="G52"/>
  <c r="J51"/>
  <c r="I51"/>
  <c r="F51"/>
  <c r="H51"/>
  <c r="E51"/>
  <c r="G51"/>
  <c r="F50"/>
  <c r="H50"/>
  <c r="E50"/>
  <c r="G50"/>
  <c r="F49"/>
  <c r="H49"/>
  <c r="E49"/>
  <c r="G49"/>
  <c r="F48"/>
  <c r="H48"/>
  <c r="E48"/>
  <c r="G48"/>
  <c r="F47"/>
  <c r="H47"/>
  <c r="E47"/>
  <c r="G47"/>
  <c r="F46"/>
  <c r="H46"/>
  <c r="E46"/>
  <c r="G46"/>
  <c r="F45"/>
  <c r="H45"/>
  <c r="E45"/>
  <c r="G45"/>
  <c r="F44"/>
  <c r="H44"/>
  <c r="E44"/>
  <c r="G44"/>
  <c r="F43"/>
  <c r="H43"/>
  <c r="G43"/>
  <c r="F42"/>
  <c r="H42" s="1"/>
  <c r="E42"/>
  <c r="G42" s="1"/>
  <c r="F41"/>
  <c r="H41" s="1"/>
  <c r="E41"/>
  <c r="G41"/>
  <c r="I2" i="25"/>
  <c r="H2"/>
  <c r="G2"/>
  <c r="F2"/>
  <c r="E2"/>
  <c r="C71"/>
  <c r="B71"/>
  <c r="D57"/>
  <c r="C57"/>
  <c r="C43"/>
  <c r="D29"/>
  <c r="C29"/>
  <c r="A1"/>
  <c r="C15"/>
  <c r="I83" i="23"/>
  <c r="I85" s="1"/>
  <c r="G85"/>
  <c r="E85"/>
  <c r="C85"/>
  <c r="I67"/>
  <c r="I69" s="1"/>
  <c r="G69"/>
  <c r="E69"/>
  <c r="C69"/>
  <c r="I52"/>
  <c r="G52"/>
  <c r="E52"/>
  <c r="C52"/>
  <c r="I35"/>
  <c r="I37" s="1"/>
  <c r="G37"/>
  <c r="E37"/>
  <c r="C37"/>
  <c r="G20"/>
  <c r="E20"/>
  <c r="B1"/>
  <c r="I20"/>
  <c r="C20"/>
  <c r="D21" i="21"/>
  <c r="D20"/>
  <c r="D19"/>
  <c r="D15"/>
  <c r="D13"/>
  <c r="D11"/>
  <c r="D9"/>
  <c r="D7"/>
  <c r="D6"/>
  <c r="D5"/>
  <c r="C72"/>
  <c r="C71"/>
  <c r="C70"/>
  <c r="C69"/>
  <c r="C68"/>
  <c r="C67"/>
  <c r="C66"/>
  <c r="C65"/>
  <c r="C64"/>
  <c r="C63"/>
  <c r="C62"/>
  <c r="C61"/>
  <c r="C58"/>
  <c r="C57"/>
  <c r="C56"/>
  <c r="C55"/>
  <c r="C54"/>
  <c r="C53"/>
  <c r="C52"/>
  <c r="C51"/>
  <c r="C50"/>
  <c r="C49"/>
  <c r="C48"/>
  <c r="C47"/>
  <c r="C44"/>
  <c r="C43"/>
  <c r="C42"/>
  <c r="C41"/>
  <c r="C40"/>
  <c r="C39"/>
  <c r="C38"/>
  <c r="C37"/>
  <c r="C36"/>
  <c r="C35"/>
  <c r="C34"/>
  <c r="C33"/>
  <c r="C30"/>
  <c r="C29"/>
  <c r="C28"/>
  <c r="C27"/>
  <c r="C26"/>
  <c r="C25"/>
  <c r="C24"/>
  <c r="C23"/>
  <c r="C22"/>
  <c r="C21"/>
  <c r="C20"/>
  <c r="C19"/>
  <c r="C16"/>
  <c r="C15"/>
  <c r="C14"/>
  <c r="C13"/>
  <c r="C12"/>
  <c r="C11"/>
  <c r="C10"/>
  <c r="C9"/>
  <c r="C8"/>
  <c r="C7"/>
  <c r="C6"/>
  <c r="A2"/>
  <c r="C5"/>
  <c r="B62"/>
  <c r="B63"/>
  <c r="B64"/>
  <c r="B65"/>
  <c r="B66"/>
  <c r="B67"/>
  <c r="B68"/>
  <c r="B69"/>
  <c r="B70"/>
  <c r="B71"/>
  <c r="B72"/>
  <c r="B61"/>
  <c r="B58"/>
  <c r="B57"/>
  <c r="B56"/>
  <c r="B55"/>
  <c r="B54"/>
  <c r="B53"/>
  <c r="B52"/>
  <c r="B51"/>
  <c r="B50"/>
  <c r="B49"/>
  <c r="B48"/>
  <c r="B47"/>
  <c r="B44"/>
  <c r="B43"/>
  <c r="B42"/>
  <c r="B41"/>
  <c r="B40"/>
  <c r="B39"/>
  <c r="B38"/>
  <c r="B37"/>
  <c r="B36"/>
  <c r="B35"/>
  <c r="B34"/>
  <c r="B33"/>
  <c r="B30"/>
  <c r="B29"/>
  <c r="B28"/>
  <c r="B27"/>
  <c r="B26"/>
  <c r="B25"/>
  <c r="B24"/>
  <c r="B5"/>
  <c r="B6"/>
  <c r="B7"/>
  <c r="B8"/>
  <c r="B9"/>
  <c r="B10"/>
  <c r="B11"/>
  <c r="E11" s="1"/>
  <c r="B12"/>
  <c r="B13"/>
  <c r="B14"/>
  <c r="B15"/>
  <c r="E15" s="1"/>
  <c r="B16"/>
  <c r="B19"/>
  <c r="B20"/>
  <c r="B21"/>
  <c r="B22"/>
  <c r="B23"/>
  <c r="B1" i="13"/>
  <c r="I70"/>
  <c r="I71"/>
  <c r="I72"/>
  <c r="I73"/>
  <c r="I74"/>
  <c r="I75"/>
  <c r="I76"/>
  <c r="I77"/>
  <c r="I78"/>
  <c r="I79"/>
  <c r="I80"/>
  <c r="I81"/>
  <c r="C83"/>
  <c r="I54"/>
  <c r="I55"/>
  <c r="I56"/>
  <c r="I57"/>
  <c r="I58"/>
  <c r="I59"/>
  <c r="I60"/>
  <c r="I61"/>
  <c r="I62"/>
  <c r="I63"/>
  <c r="I64"/>
  <c r="I65"/>
  <c r="C67"/>
  <c r="I38"/>
  <c r="I39"/>
  <c r="I40"/>
  <c r="I41"/>
  <c r="I42"/>
  <c r="I43"/>
  <c r="I44"/>
  <c r="I45"/>
  <c r="I46"/>
  <c r="I47"/>
  <c r="I48"/>
  <c r="I49"/>
  <c r="C51"/>
  <c r="I22"/>
  <c r="I23"/>
  <c r="I24"/>
  <c r="I25"/>
  <c r="I26"/>
  <c r="I27"/>
  <c r="I28"/>
  <c r="I29"/>
  <c r="I30"/>
  <c r="I31"/>
  <c r="I32"/>
  <c r="I33"/>
  <c r="C35"/>
  <c r="I6"/>
  <c r="I7"/>
  <c r="I8"/>
  <c r="I9"/>
  <c r="I10"/>
  <c r="I11"/>
  <c r="I12"/>
  <c r="I13"/>
  <c r="I14"/>
  <c r="I15"/>
  <c r="I16"/>
  <c r="I17"/>
  <c r="C19"/>
  <c r="C40" i="6"/>
  <c r="E40" s="1"/>
  <c r="G40" s="1"/>
  <c r="D52"/>
  <c r="J63" s="1"/>
  <c r="C52"/>
  <c r="I63" s="1"/>
  <c r="D51"/>
  <c r="F62" s="1"/>
  <c r="H62" s="1"/>
  <c r="C51"/>
  <c r="E62" s="1"/>
  <c r="G62" s="1"/>
  <c r="D50"/>
  <c r="F61" s="1"/>
  <c r="H61" s="1"/>
  <c r="C50"/>
  <c r="E61" s="1"/>
  <c r="G61" s="1"/>
  <c r="D49"/>
  <c r="C49"/>
  <c r="D48"/>
  <c r="F59" s="1"/>
  <c r="H59" s="1"/>
  <c r="C48"/>
  <c r="E59" s="1"/>
  <c r="G59" s="1"/>
  <c r="D47"/>
  <c r="C47"/>
  <c r="D46"/>
  <c r="F57" s="1"/>
  <c r="H57" s="1"/>
  <c r="C46"/>
  <c r="E57" s="1"/>
  <c r="G57" s="1"/>
  <c r="D45"/>
  <c r="C45"/>
  <c r="D44"/>
  <c r="F55" s="1"/>
  <c r="H55" s="1"/>
  <c r="C44"/>
  <c r="E55" s="1"/>
  <c r="G55" s="1"/>
  <c r="D43"/>
  <c r="C43"/>
  <c r="D42"/>
  <c r="F53" s="1"/>
  <c r="H53" s="1"/>
  <c r="C42"/>
  <c r="E53" s="1"/>
  <c r="G53" s="1"/>
  <c r="D41"/>
  <c r="C41"/>
  <c r="E41" s="1"/>
  <c r="G41" s="1"/>
  <c r="D40"/>
  <c r="J51" s="1"/>
  <c r="A4"/>
  <c r="J39"/>
  <c r="I39"/>
  <c r="F39"/>
  <c r="H39" s="1"/>
  <c r="E39"/>
  <c r="G39" s="1"/>
  <c r="F38"/>
  <c r="H38" s="1"/>
  <c r="E38"/>
  <c r="G38" s="1"/>
  <c r="F37"/>
  <c r="H37" s="1"/>
  <c r="E37"/>
  <c r="G37" s="1"/>
  <c r="F36"/>
  <c r="H36" s="1"/>
  <c r="E36"/>
  <c r="G36" s="1"/>
  <c r="F35"/>
  <c r="H35" s="1"/>
  <c r="E35"/>
  <c r="G35" s="1"/>
  <c r="F34"/>
  <c r="H34" s="1"/>
  <c r="E34"/>
  <c r="G34" s="1"/>
  <c r="F33"/>
  <c r="H33" s="1"/>
  <c r="E33"/>
  <c r="G33" s="1"/>
  <c r="F32"/>
  <c r="H32"/>
  <c r="E32"/>
  <c r="G32"/>
  <c r="F31"/>
  <c r="H31"/>
  <c r="E31"/>
  <c r="G31"/>
  <c r="F30"/>
  <c r="H30"/>
  <c r="E30"/>
  <c r="G30"/>
  <c r="F29"/>
  <c r="H29"/>
  <c r="E29"/>
  <c r="G29"/>
  <c r="F28"/>
  <c r="H28"/>
  <c r="E28"/>
  <c r="G28"/>
  <c r="J27"/>
  <c r="I27"/>
  <c r="F27"/>
  <c r="H27"/>
  <c r="E27"/>
  <c r="G27"/>
  <c r="F26"/>
  <c r="H26"/>
  <c r="E26"/>
  <c r="G26"/>
  <c r="F25"/>
  <c r="H25"/>
  <c r="E25"/>
  <c r="G25"/>
  <c r="F24"/>
  <c r="H24"/>
  <c r="E24"/>
  <c r="G24"/>
  <c r="F23"/>
  <c r="H23"/>
  <c r="E23"/>
  <c r="G23"/>
  <c r="F22"/>
  <c r="H22"/>
  <c r="E22"/>
  <c r="G22"/>
  <c r="F21"/>
  <c r="H21"/>
  <c r="E21"/>
  <c r="G21"/>
  <c r="F20"/>
  <c r="H20"/>
  <c r="E20"/>
  <c r="G20"/>
  <c r="F19"/>
  <c r="H19"/>
  <c r="E19"/>
  <c r="G19"/>
  <c r="F18"/>
  <c r="H18"/>
  <c r="E18"/>
  <c r="G18"/>
  <c r="F17"/>
  <c r="H17"/>
  <c r="E17"/>
  <c r="G17"/>
  <c r="F52"/>
  <c r="H52" s="1"/>
  <c r="F60"/>
  <c r="H60" s="1"/>
  <c r="F58"/>
  <c r="H58" s="1"/>
  <c r="F56"/>
  <c r="H56" s="1"/>
  <c r="F54"/>
  <c r="H54" s="1"/>
  <c r="E52"/>
  <c r="G52" s="1"/>
  <c r="E60"/>
  <c r="G60" s="1"/>
  <c r="E58"/>
  <c r="G58" s="1"/>
  <c r="E56"/>
  <c r="G56" s="1"/>
  <c r="E54"/>
  <c r="G54" s="1"/>
  <c r="F63"/>
  <c r="H63" s="1"/>
  <c r="E63"/>
  <c r="G63" s="1"/>
  <c r="J87"/>
  <c r="I87"/>
  <c r="J75"/>
  <c r="I75"/>
  <c r="J111"/>
  <c r="I111"/>
  <c r="J99"/>
  <c r="I99"/>
  <c r="F50"/>
  <c r="H50" s="1"/>
  <c r="F48"/>
  <c r="H48" s="1"/>
  <c r="F46"/>
  <c r="H46" s="1"/>
  <c r="F44"/>
  <c r="H44" s="1"/>
  <c r="F42"/>
  <c r="H42" s="1"/>
  <c r="F40"/>
  <c r="H40" s="1"/>
  <c r="A2" i="2"/>
  <c r="F111"/>
  <c r="H111" s="1"/>
  <c r="E111"/>
  <c r="G111" s="1"/>
  <c r="F110"/>
  <c r="H110" s="1"/>
  <c r="E110"/>
  <c r="G110" s="1"/>
  <c r="F109"/>
  <c r="H109" s="1"/>
  <c r="E109"/>
  <c r="G109" s="1"/>
  <c r="F108"/>
  <c r="H108" s="1"/>
  <c r="E108"/>
  <c r="G108" s="1"/>
  <c r="F107"/>
  <c r="H107" s="1"/>
  <c r="E107"/>
  <c r="G107" s="1"/>
  <c r="F106"/>
  <c r="H106" s="1"/>
  <c r="E106"/>
  <c r="G106" s="1"/>
  <c r="F105"/>
  <c r="H105" s="1"/>
  <c r="E105"/>
  <c r="G105" s="1"/>
  <c r="F104"/>
  <c r="H104" s="1"/>
  <c r="E104"/>
  <c r="G104" s="1"/>
  <c r="F103"/>
  <c r="H103" s="1"/>
  <c r="E103"/>
  <c r="G103" s="1"/>
  <c r="F102"/>
  <c r="H102" s="1"/>
  <c r="E102"/>
  <c r="G102" s="1"/>
  <c r="F101"/>
  <c r="H101" s="1"/>
  <c r="E101"/>
  <c r="G101" s="1"/>
  <c r="F100"/>
  <c r="H100" s="1"/>
  <c r="E100"/>
  <c r="G100" s="1"/>
  <c r="F99"/>
  <c r="H99" s="1"/>
  <c r="E99"/>
  <c r="G99" s="1"/>
  <c r="F98"/>
  <c r="H98" s="1"/>
  <c r="E98"/>
  <c r="G98" s="1"/>
  <c r="F97"/>
  <c r="H97" s="1"/>
  <c r="E97"/>
  <c r="G97" s="1"/>
  <c r="F96"/>
  <c r="H96" s="1"/>
  <c r="E96"/>
  <c r="G96" s="1"/>
  <c r="F95"/>
  <c r="H95" s="1"/>
  <c r="E95"/>
  <c r="G95" s="1"/>
  <c r="F94"/>
  <c r="H94" s="1"/>
  <c r="E94"/>
  <c r="G94" s="1"/>
  <c r="F93"/>
  <c r="H93" s="1"/>
  <c r="E93"/>
  <c r="G93" s="1"/>
  <c r="F92"/>
  <c r="H92" s="1"/>
  <c r="E92"/>
  <c r="G92" s="1"/>
  <c r="F91"/>
  <c r="H91" s="1"/>
  <c r="E91"/>
  <c r="G91" s="1"/>
  <c r="F90"/>
  <c r="H90" s="1"/>
  <c r="E90"/>
  <c r="G90" s="1"/>
  <c r="F89"/>
  <c r="H89" s="1"/>
  <c r="E89"/>
  <c r="G89" s="1"/>
  <c r="F88"/>
  <c r="H88" s="1"/>
  <c r="E88"/>
  <c r="G88" s="1"/>
  <c r="F87"/>
  <c r="H87" s="1"/>
  <c r="E87"/>
  <c r="G87" s="1"/>
  <c r="F86"/>
  <c r="H86" s="1"/>
  <c r="E86"/>
  <c r="G86" s="1"/>
  <c r="F85"/>
  <c r="H85" s="1"/>
  <c r="E85"/>
  <c r="G85" s="1"/>
  <c r="F84"/>
  <c r="H84" s="1"/>
  <c r="E84"/>
  <c r="G84" s="1"/>
  <c r="F83"/>
  <c r="H83" s="1"/>
  <c r="E83"/>
  <c r="G83" s="1"/>
  <c r="F82"/>
  <c r="H82" s="1"/>
  <c r="E82"/>
  <c r="G82" s="1"/>
  <c r="F81"/>
  <c r="H81" s="1"/>
  <c r="E81"/>
  <c r="G81" s="1"/>
  <c r="F80"/>
  <c r="H80" s="1"/>
  <c r="E80"/>
  <c r="G80" s="1"/>
  <c r="F79"/>
  <c r="H79" s="1"/>
  <c r="E79"/>
  <c r="G79" s="1"/>
  <c r="F78"/>
  <c r="H78" s="1"/>
  <c r="E78"/>
  <c r="G78" s="1"/>
  <c r="F77"/>
  <c r="H77" s="1"/>
  <c r="E77"/>
  <c r="G77" s="1"/>
  <c r="F76"/>
  <c r="H76" s="1"/>
  <c r="E76"/>
  <c r="G76" s="1"/>
  <c r="F75"/>
  <c r="H75" s="1"/>
  <c r="E75"/>
  <c r="G75" s="1"/>
  <c r="F74"/>
  <c r="H74" s="1"/>
  <c r="E74"/>
  <c r="G74" s="1"/>
  <c r="F73"/>
  <c r="H73" s="1"/>
  <c r="E73"/>
  <c r="G73" s="1"/>
  <c r="F72"/>
  <c r="H72" s="1"/>
  <c r="E72"/>
  <c r="G72" s="1"/>
  <c r="F71"/>
  <c r="H71" s="1"/>
  <c r="E71"/>
  <c r="G71" s="1"/>
  <c r="F70"/>
  <c r="H70" s="1"/>
  <c r="E70"/>
  <c r="G70" s="1"/>
  <c r="F69"/>
  <c r="H69" s="1"/>
  <c r="E69"/>
  <c r="G69" s="1"/>
  <c r="F68"/>
  <c r="H68" s="1"/>
  <c r="E68"/>
  <c r="G68" s="1"/>
  <c r="F67"/>
  <c r="H67" s="1"/>
  <c r="E67"/>
  <c r="G67" s="1"/>
  <c r="F66"/>
  <c r="H66" s="1"/>
  <c r="E66"/>
  <c r="G66" s="1"/>
  <c r="F65"/>
  <c r="H65" s="1"/>
  <c r="E65"/>
  <c r="G65" s="1"/>
  <c r="F64"/>
  <c r="H64" s="1"/>
  <c r="E64"/>
  <c r="G64" s="1"/>
  <c r="F63"/>
  <c r="H63" s="1"/>
  <c r="E63"/>
  <c r="G63" s="1"/>
  <c r="F62"/>
  <c r="H62" s="1"/>
  <c r="E62"/>
  <c r="G62" s="1"/>
  <c r="F61"/>
  <c r="H61" s="1"/>
  <c r="E61"/>
  <c r="G61" s="1"/>
  <c r="F60"/>
  <c r="H60" s="1"/>
  <c r="E60"/>
  <c r="G60" s="1"/>
  <c r="F59"/>
  <c r="H59" s="1"/>
  <c r="E59"/>
  <c r="G59" s="1"/>
  <c r="F58"/>
  <c r="H58" s="1"/>
  <c r="E58"/>
  <c r="G58" s="1"/>
  <c r="F57"/>
  <c r="H57" s="1"/>
  <c r="E57"/>
  <c r="G57" s="1"/>
  <c r="F56"/>
  <c r="H56" s="1"/>
  <c r="E56"/>
  <c r="G56" s="1"/>
  <c r="F55"/>
  <c r="H55" s="1"/>
  <c r="E55"/>
  <c r="G55" s="1"/>
  <c r="F54"/>
  <c r="H54" s="1"/>
  <c r="E54"/>
  <c r="G54" s="1"/>
  <c r="F53"/>
  <c r="H53" s="1"/>
  <c r="E53"/>
  <c r="G53" s="1"/>
  <c r="F52"/>
  <c r="H52" s="1"/>
  <c r="E52"/>
  <c r="G52" s="1"/>
  <c r="J51"/>
  <c r="I51"/>
  <c r="F51"/>
  <c r="H51" s="1"/>
  <c r="E51"/>
  <c r="G51" s="1"/>
  <c r="F50"/>
  <c r="H50" s="1"/>
  <c r="E50"/>
  <c r="G50" s="1"/>
  <c r="F49"/>
  <c r="H49" s="1"/>
  <c r="E49"/>
  <c r="G49" s="1"/>
  <c r="F48"/>
  <c r="H48" s="1"/>
  <c r="E48"/>
  <c r="G48" s="1"/>
  <c r="F47"/>
  <c r="H47" s="1"/>
  <c r="E47"/>
  <c r="G47" s="1"/>
  <c r="F46"/>
  <c r="H46" s="1"/>
  <c r="E46"/>
  <c r="G46" s="1"/>
  <c r="F45"/>
  <c r="H45" s="1"/>
  <c r="E45"/>
  <c r="G45" s="1"/>
  <c r="F44"/>
  <c r="H44" s="1"/>
  <c r="E44"/>
  <c r="G44" s="1"/>
  <c r="F43"/>
  <c r="H43" s="1"/>
  <c r="E43"/>
  <c r="G43" s="1"/>
  <c r="F42"/>
  <c r="H42" s="1"/>
  <c r="E42"/>
  <c r="G42" s="1"/>
  <c r="F41"/>
  <c r="H41" s="1"/>
  <c r="E41"/>
  <c r="G41" s="1"/>
  <c r="I59" i="20"/>
  <c r="I36"/>
  <c r="H59" i="19"/>
  <c r="H36"/>
  <c r="I59" i="18"/>
  <c r="I36"/>
  <c r="I59" i="15"/>
  <c r="I36"/>
  <c r="L6" i="8"/>
  <c r="B35" i="17"/>
  <c r="B58"/>
  <c r="E59" i="20"/>
  <c r="E36"/>
  <c r="D59" i="19"/>
  <c r="D36"/>
  <c r="E59" i="18"/>
  <c r="E36"/>
  <c r="I51" i="13"/>
  <c r="I83"/>
  <c r="F71" i="6"/>
  <c r="H71" s="1"/>
  <c r="F67"/>
  <c r="H67" s="1"/>
  <c r="E66"/>
  <c r="G66" s="1"/>
  <c r="F65"/>
  <c r="H65" s="1"/>
  <c r="F35" i="15"/>
  <c r="F41"/>
  <c r="H35"/>
  <c r="J35" i="18"/>
  <c r="J35" i="20"/>
  <c r="B36" i="19"/>
  <c r="F36"/>
  <c r="B59" i="17"/>
  <c r="F59"/>
  <c r="J59"/>
  <c r="E36"/>
  <c r="I36"/>
  <c r="G36" i="15"/>
  <c r="M25" i="13"/>
  <c r="M31"/>
  <c r="M57"/>
  <c r="M63"/>
  <c r="I6" i="35"/>
  <c r="J15"/>
  <c r="J11"/>
  <c r="J7"/>
  <c r="F51" i="6"/>
  <c r="H51" s="1"/>
  <c r="I35" i="13"/>
  <c r="I67"/>
  <c r="M74" i="23"/>
  <c r="M76"/>
  <c r="M78"/>
  <c r="M80"/>
  <c r="M15" i="13"/>
  <c r="M47"/>
  <c r="M79"/>
  <c r="I34" i="16"/>
  <c r="I32"/>
  <c r="I30"/>
  <c r="I28"/>
  <c r="I26"/>
  <c r="D69" i="25"/>
  <c r="F69" s="1"/>
  <c r="D67"/>
  <c r="M67"/>
  <c r="J69" i="35" s="1"/>
  <c r="F65" i="25"/>
  <c r="C67" i="35" s="1"/>
  <c r="E65" i="25"/>
  <c r="B67" i="35" s="1"/>
  <c r="D65" i="25"/>
  <c r="J65" s="1"/>
  <c r="G67" i="35" s="1"/>
  <c r="M65" i="25"/>
  <c r="J67" i="35" s="1"/>
  <c r="D63" i="25"/>
  <c r="M63"/>
  <c r="J65" i="35" s="1"/>
  <c r="F61" i="25"/>
  <c r="C63" i="35" s="1"/>
  <c r="E61" i="25"/>
  <c r="B63" i="35" s="1"/>
  <c r="D61" i="25"/>
  <c r="J61" s="1"/>
  <c r="G63" i="35" s="1"/>
  <c r="M61" i="25"/>
  <c r="J63" i="35" s="1"/>
  <c r="D59" i="25"/>
  <c r="F44" i="20"/>
  <c r="F67"/>
  <c r="J47" i="35"/>
  <c r="M57" i="25"/>
  <c r="J11" i="19" s="1"/>
  <c r="G44"/>
  <c r="G67"/>
  <c r="D41" i="25"/>
  <c r="M41" s="1"/>
  <c r="J43" i="35" s="1"/>
  <c r="D39" i="25"/>
  <c r="M39" s="1"/>
  <c r="J41" i="35" s="1"/>
  <c r="D37" i="25"/>
  <c r="G37" s="1"/>
  <c r="D39" i="35" s="1"/>
  <c r="D35" i="25"/>
  <c r="M35" s="1"/>
  <c r="J37" i="35" s="1"/>
  <c r="D33" i="25"/>
  <c r="K33" s="1"/>
  <c r="H35" i="35" s="1"/>
  <c r="M33" i="25"/>
  <c r="J35" i="35" s="1"/>
  <c r="D31" i="25"/>
  <c r="G67" i="18"/>
  <c r="G44"/>
  <c r="J22" i="35"/>
  <c r="M29" i="25"/>
  <c r="J11" i="17" s="1"/>
  <c r="G67"/>
  <c r="G44"/>
  <c r="G44" i="15"/>
  <c r="G67"/>
  <c r="B58"/>
  <c r="B35"/>
  <c r="G63"/>
  <c r="G40"/>
  <c r="B35" i="19"/>
  <c r="B58"/>
  <c r="D35" i="20"/>
  <c r="D58"/>
  <c r="E37"/>
  <c r="E60"/>
  <c r="C35" i="17"/>
  <c r="C58"/>
  <c r="F35"/>
  <c r="F58"/>
  <c r="F40"/>
  <c r="F63"/>
  <c r="F42"/>
  <c r="F65"/>
  <c r="G62"/>
  <c r="G39"/>
  <c r="G64"/>
  <c r="G41"/>
  <c r="G66"/>
  <c r="G43"/>
  <c r="C58" i="18"/>
  <c r="C35"/>
  <c r="F39"/>
  <c r="F62"/>
  <c r="F41"/>
  <c r="F64"/>
  <c r="F43"/>
  <c r="F66"/>
  <c r="G63"/>
  <c r="G40"/>
  <c r="G65"/>
  <c r="G42"/>
  <c r="B36" i="20"/>
  <c r="B59"/>
  <c r="F36"/>
  <c r="F59"/>
  <c r="E36" i="19"/>
  <c r="E59"/>
  <c r="I36"/>
  <c r="I59"/>
  <c r="B35" i="18"/>
  <c r="B58"/>
  <c r="B36"/>
  <c r="B59"/>
  <c r="F36"/>
  <c r="F59"/>
  <c r="B36" i="15"/>
  <c r="B59"/>
  <c r="F36"/>
  <c r="F59"/>
  <c r="C43" i="10"/>
  <c r="H17" i="16"/>
  <c r="H15"/>
  <c r="H13"/>
  <c r="H11"/>
  <c r="H9"/>
  <c r="J34"/>
  <c r="J33"/>
  <c r="J32"/>
  <c r="J31"/>
  <c r="J30"/>
  <c r="J29"/>
  <c r="J28"/>
  <c r="J27"/>
  <c r="J26"/>
  <c r="D70" i="25"/>
  <c r="M70"/>
  <c r="J72" i="35" s="1"/>
  <c r="G68" i="25"/>
  <c r="D70" i="35" s="1"/>
  <c r="E68" i="25"/>
  <c r="B70" i="35" s="1"/>
  <c r="D68" i="25"/>
  <c r="K68" s="1"/>
  <c r="H70" i="35" s="1"/>
  <c r="M68" i="25"/>
  <c r="J70" i="35" s="1"/>
  <c r="D66" i="25"/>
  <c r="M66"/>
  <c r="J68" i="35" s="1"/>
  <c r="D64" i="25"/>
  <c r="E64" s="1"/>
  <c r="B66" i="35" s="1"/>
  <c r="D62" i="25"/>
  <c r="M62" s="1"/>
  <c r="J64" i="35" s="1"/>
  <c r="K60" i="25"/>
  <c r="H62" i="35" s="1"/>
  <c r="H60" i="25"/>
  <c r="D60"/>
  <c r="G60" s="1"/>
  <c r="D62" i="35" s="1"/>
  <c r="M60" i="25"/>
  <c r="J62" i="35" s="1"/>
  <c r="G44" i="20"/>
  <c r="G67"/>
  <c r="F44" i="19"/>
  <c r="F67"/>
  <c r="D42" i="25"/>
  <c r="M42"/>
  <c r="J44" i="35" s="1"/>
  <c r="AD57" s="1"/>
  <c r="E40" i="25"/>
  <c r="B42" i="35" s="1"/>
  <c r="F40" i="25"/>
  <c r="C42" i="35" s="1"/>
  <c r="D40" i="25"/>
  <c r="I40" s="1"/>
  <c r="F42" i="35" s="1"/>
  <c r="M40" i="25"/>
  <c r="J42" i="35" s="1"/>
  <c r="D38" i="25"/>
  <c r="M38"/>
  <c r="J40" i="35" s="1"/>
  <c r="AD53" s="1"/>
  <c r="D36" i="25"/>
  <c r="M36" s="1"/>
  <c r="J38" i="35" s="1"/>
  <c r="D34" i="25"/>
  <c r="M34" s="1"/>
  <c r="J36" i="35" s="1"/>
  <c r="D32" i="25"/>
  <c r="E32" s="1"/>
  <c r="F44" i="18"/>
  <c r="F67"/>
  <c r="F44" i="17"/>
  <c r="F67"/>
  <c r="F44" i="15"/>
  <c r="F67"/>
  <c r="M71" i="23"/>
  <c r="M66"/>
  <c r="D58" i="15"/>
  <c r="D35"/>
  <c r="E60"/>
  <c r="E37"/>
  <c r="G65"/>
  <c r="G42"/>
  <c r="D35" i="19"/>
  <c r="D58"/>
  <c r="B35" i="20"/>
  <c r="B58"/>
  <c r="E35" i="17"/>
  <c r="E58"/>
  <c r="E61"/>
  <c r="E38"/>
  <c r="F39"/>
  <c r="F62"/>
  <c r="F41"/>
  <c r="F64"/>
  <c r="F43"/>
  <c r="F66"/>
  <c r="G35"/>
  <c r="G58"/>
  <c r="G63"/>
  <c r="G40"/>
  <c r="G65"/>
  <c r="G42"/>
  <c r="F40" i="18"/>
  <c r="F63"/>
  <c r="F42"/>
  <c r="F65"/>
  <c r="G62"/>
  <c r="G39"/>
  <c r="G64"/>
  <c r="G41"/>
  <c r="G66"/>
  <c r="G43"/>
  <c r="D36" i="20"/>
  <c r="D59"/>
  <c r="H36"/>
  <c r="H59"/>
  <c r="C36" i="19"/>
  <c r="C59"/>
  <c r="G36"/>
  <c r="G59"/>
  <c r="D36" i="18"/>
  <c r="D59"/>
  <c r="H36"/>
  <c r="H59"/>
  <c r="H36" i="15"/>
  <c r="H59"/>
  <c r="I29" i="16"/>
  <c r="I33"/>
  <c r="M41" i="23"/>
  <c r="M43"/>
  <c r="M45"/>
  <c r="M47"/>
  <c r="M49"/>
  <c r="M73"/>
  <c r="M75"/>
  <c r="M77"/>
  <c r="M79"/>
  <c r="M81"/>
  <c r="M82"/>
  <c r="E111" i="6"/>
  <c r="G111" s="1"/>
  <c r="F110"/>
  <c r="H110" s="1"/>
  <c r="E109"/>
  <c r="G109" s="1"/>
  <c r="F108"/>
  <c r="H108" s="1"/>
  <c r="E107"/>
  <c r="G107" s="1"/>
  <c r="F106"/>
  <c r="H106" s="1"/>
  <c r="E105"/>
  <c r="G105" s="1"/>
  <c r="F104"/>
  <c r="H104" s="1"/>
  <c r="E103"/>
  <c r="G103" s="1"/>
  <c r="F102"/>
  <c r="H102" s="1"/>
  <c r="E101"/>
  <c r="G101" s="1"/>
  <c r="F100"/>
  <c r="H100" s="1"/>
  <c r="E99"/>
  <c r="G99" s="1"/>
  <c r="F98"/>
  <c r="H98" s="1"/>
  <c r="E97"/>
  <c r="G97" s="1"/>
  <c r="F96"/>
  <c r="H96" s="1"/>
  <c r="E95"/>
  <c r="G95" s="1"/>
  <c r="F94"/>
  <c r="H94" s="1"/>
  <c r="E93"/>
  <c r="G93" s="1"/>
  <c r="F92"/>
  <c r="H92" s="1"/>
  <c r="E91"/>
  <c r="G91" s="1"/>
  <c r="F90"/>
  <c r="H90" s="1"/>
  <c r="E89"/>
  <c r="G89" s="1"/>
  <c r="F88"/>
  <c r="H88" s="1"/>
  <c r="E87"/>
  <c r="G87" s="1"/>
  <c r="F86"/>
  <c r="H86" s="1"/>
  <c r="E85"/>
  <c r="G85" s="1"/>
  <c r="F84"/>
  <c r="H84" s="1"/>
  <c r="E83"/>
  <c r="G83" s="1"/>
  <c r="F82"/>
  <c r="H82" s="1"/>
  <c r="E81"/>
  <c r="G81" s="1"/>
  <c r="F80"/>
  <c r="H80" s="1"/>
  <c r="E79"/>
  <c r="G79" s="1"/>
  <c r="F78"/>
  <c r="H78" s="1"/>
  <c r="E77"/>
  <c r="G77" s="1"/>
  <c r="F76"/>
  <c r="H76" s="1"/>
  <c r="E75"/>
  <c r="G75" s="1"/>
  <c r="F74"/>
  <c r="H74" s="1"/>
  <c r="E73"/>
  <c r="G73" s="1"/>
  <c r="F72"/>
  <c r="H72" s="1"/>
  <c r="E71"/>
  <c r="G71" s="1"/>
  <c r="F70"/>
  <c r="H70" s="1"/>
  <c r="E69"/>
  <c r="G69" s="1"/>
  <c r="F68"/>
  <c r="H68" s="1"/>
  <c r="E67"/>
  <c r="G67" s="1"/>
  <c r="F66"/>
  <c r="H66" s="1"/>
  <c r="F64"/>
  <c r="H64" s="1"/>
  <c r="J56" i="25"/>
  <c r="G58" i="35" s="1"/>
  <c r="H56" i="25"/>
  <c r="F56"/>
  <c r="C58" i="35" s="1"/>
  <c r="L56" i="25"/>
  <c r="I58" i="35" s="1"/>
  <c r="K56" i="25"/>
  <c r="H58" i="35" s="1"/>
  <c r="I56" i="25"/>
  <c r="F58" i="35" s="1"/>
  <c r="G56" i="25"/>
  <c r="D58" i="35" s="1"/>
  <c r="E56" i="25"/>
  <c r="B58" i="35" s="1"/>
  <c r="L55" i="25"/>
  <c r="I57" i="35" s="1"/>
  <c r="J55" i="25"/>
  <c r="G57" i="35" s="1"/>
  <c r="H55" i="25"/>
  <c r="F55"/>
  <c r="C57" i="35" s="1"/>
  <c r="K55" i="25"/>
  <c r="H57" i="35" s="1"/>
  <c r="I55" i="25"/>
  <c r="F57" i="35" s="1"/>
  <c r="G55" i="25"/>
  <c r="D57" i="35" s="1"/>
  <c r="E55" i="25"/>
  <c r="B57" i="35" s="1"/>
  <c r="J54" i="25"/>
  <c r="G56" i="35" s="1"/>
  <c r="H54" i="25"/>
  <c r="F54"/>
  <c r="C56" i="35" s="1"/>
  <c r="L54" i="25"/>
  <c r="I56" i="35" s="1"/>
  <c r="K54" i="25"/>
  <c r="H56" i="35" s="1"/>
  <c r="I54" i="25"/>
  <c r="F56" i="35" s="1"/>
  <c r="G54" i="25"/>
  <c r="D56" i="35" s="1"/>
  <c r="E54" i="25"/>
  <c r="B56" i="35" s="1"/>
  <c r="L53" i="25"/>
  <c r="I55" i="35" s="1"/>
  <c r="J53" i="25"/>
  <c r="G55" i="35" s="1"/>
  <c r="H53" i="25"/>
  <c r="F53"/>
  <c r="C55" i="35" s="1"/>
  <c r="K53" i="25"/>
  <c r="H55" i="35" s="1"/>
  <c r="I53" i="25"/>
  <c r="F55" i="35" s="1"/>
  <c r="G53" i="25"/>
  <c r="D55" i="35" s="1"/>
  <c r="E53" i="25"/>
  <c r="B55" i="35" s="1"/>
  <c r="J52" i="25"/>
  <c r="G54" i="35" s="1"/>
  <c r="H52" i="25"/>
  <c r="F52"/>
  <c r="C54" i="35" s="1"/>
  <c r="L52" i="25"/>
  <c r="I54" i="35" s="1"/>
  <c r="K52" i="25"/>
  <c r="H54" i="35" s="1"/>
  <c r="I52" i="25"/>
  <c r="F54" i="35" s="1"/>
  <c r="G52" i="25"/>
  <c r="D54" i="35" s="1"/>
  <c r="E52" i="25"/>
  <c r="B54" i="35" s="1"/>
  <c r="L51" i="25"/>
  <c r="I53" i="35" s="1"/>
  <c r="J51" i="25"/>
  <c r="G53" i="35" s="1"/>
  <c r="H51" i="25"/>
  <c r="D53" i="21" s="1"/>
  <c r="E53" s="1"/>
  <c r="F51" i="25"/>
  <c r="C53" i="35" s="1"/>
  <c r="K51" i="25"/>
  <c r="H53" i="35" s="1"/>
  <c r="I51" i="25"/>
  <c r="F53" i="35" s="1"/>
  <c r="G51" i="25"/>
  <c r="D53" i="35" s="1"/>
  <c r="E51" i="25"/>
  <c r="B53" i="35" s="1"/>
  <c r="J50" i="25"/>
  <c r="G52" i="35" s="1"/>
  <c r="H50" i="25"/>
  <c r="F50"/>
  <c r="C52" i="35" s="1"/>
  <c r="L50" i="25"/>
  <c r="I52" i="35" s="1"/>
  <c r="K50" i="25"/>
  <c r="H52" i="35" s="1"/>
  <c r="I50" i="25"/>
  <c r="F52" i="35" s="1"/>
  <c r="G50" i="25"/>
  <c r="D52" i="35" s="1"/>
  <c r="E50" i="25"/>
  <c r="B52" i="35" s="1"/>
  <c r="L49" i="25"/>
  <c r="I51" i="35" s="1"/>
  <c r="J49" i="25"/>
  <c r="G51" i="35" s="1"/>
  <c r="H49" i="25"/>
  <c r="D51" i="21" s="1"/>
  <c r="E51" s="1"/>
  <c r="F49" i="25"/>
  <c r="C51" i="35" s="1"/>
  <c r="K49" i="25"/>
  <c r="H51" i="35" s="1"/>
  <c r="I49" i="25"/>
  <c r="F51" i="35" s="1"/>
  <c r="G49" i="25"/>
  <c r="D51" i="35" s="1"/>
  <c r="E49" i="25"/>
  <c r="B51" i="35" s="1"/>
  <c r="J48" i="25"/>
  <c r="G50" i="35" s="1"/>
  <c r="H48" i="25"/>
  <c r="F48"/>
  <c r="C50" i="35" s="1"/>
  <c r="L48" i="25"/>
  <c r="I50" i="35" s="1"/>
  <c r="K48" i="25"/>
  <c r="H50" i="35" s="1"/>
  <c r="I48" i="25"/>
  <c r="F50" i="35" s="1"/>
  <c r="G48" i="25"/>
  <c r="D50" i="35" s="1"/>
  <c r="E48" i="25"/>
  <c r="B50" i="35" s="1"/>
  <c r="L47" i="25"/>
  <c r="I49" i="35" s="1"/>
  <c r="J47" i="25"/>
  <c r="G49" i="35" s="1"/>
  <c r="H47" i="25"/>
  <c r="E49" i="35" s="1"/>
  <c r="F47" i="25"/>
  <c r="C49" i="35" s="1"/>
  <c r="K47" i="25"/>
  <c r="H49" i="35" s="1"/>
  <c r="I47" i="25"/>
  <c r="F49" i="35" s="1"/>
  <c r="P61" s="1"/>
  <c r="G47" i="25"/>
  <c r="D49" i="35" s="1"/>
  <c r="E47" i="25"/>
  <c r="B49" i="35" s="1"/>
  <c r="J46" i="25"/>
  <c r="G48" i="35" s="1"/>
  <c r="H46" i="25"/>
  <c r="F46"/>
  <c r="C48" i="35" s="1"/>
  <c r="L46" i="25"/>
  <c r="I48" i="35" s="1"/>
  <c r="K46" i="25"/>
  <c r="H48" i="35" s="1"/>
  <c r="I46" i="25"/>
  <c r="F48" i="35" s="1"/>
  <c r="G46" i="25"/>
  <c r="D48" i="35" s="1"/>
  <c r="E46" i="25"/>
  <c r="B48" i="35" s="1"/>
  <c r="L45" i="25"/>
  <c r="I47" i="35" s="1"/>
  <c r="K45" i="25"/>
  <c r="I45"/>
  <c r="F47" i="35" s="1"/>
  <c r="G45" i="25"/>
  <c r="E45"/>
  <c r="B47" i="35" s="1"/>
  <c r="J45" i="25"/>
  <c r="H45"/>
  <c r="F45"/>
  <c r="L28"/>
  <c r="I30" i="35" s="1"/>
  <c r="K28" i="25"/>
  <c r="H30" i="35" s="1"/>
  <c r="H28" i="25"/>
  <c r="D30" i="21" s="1"/>
  <c r="E30" s="1"/>
  <c r="F28" i="25"/>
  <c r="C30" i="35" s="1"/>
  <c r="J28" i="25"/>
  <c r="G30" i="35" s="1"/>
  <c r="G28" i="25"/>
  <c r="D30" i="35" s="1"/>
  <c r="L27" i="25"/>
  <c r="I29" i="35" s="1"/>
  <c r="K27" i="25"/>
  <c r="H29" i="35" s="1"/>
  <c r="J27" i="25"/>
  <c r="G29" i="35" s="1"/>
  <c r="H27" i="25"/>
  <c r="F27"/>
  <c r="C29" i="35" s="1"/>
  <c r="I27" i="25"/>
  <c r="F29" i="35" s="1"/>
  <c r="E27" i="25"/>
  <c r="B29" i="35" s="1"/>
  <c r="L26" i="25"/>
  <c r="I28" i="35" s="1"/>
  <c r="K26" i="25"/>
  <c r="H28" i="35" s="1"/>
  <c r="H26" i="25"/>
  <c r="F26"/>
  <c r="C28" i="35" s="1"/>
  <c r="G26" i="25"/>
  <c r="D28" i="35" s="1"/>
  <c r="L25" i="25"/>
  <c r="I27" i="35" s="1"/>
  <c r="K25" i="25"/>
  <c r="H27" i="35" s="1"/>
  <c r="J25" i="25"/>
  <c r="G27" i="35" s="1"/>
  <c r="H25" i="25"/>
  <c r="F25"/>
  <c r="C27" i="35" s="1"/>
  <c r="I25" i="25"/>
  <c r="F27" i="35" s="1"/>
  <c r="E25" i="25"/>
  <c r="B27" i="35" s="1"/>
  <c r="L24" i="25"/>
  <c r="I26" i="35" s="1"/>
  <c r="K24" i="25"/>
  <c r="H26" i="35" s="1"/>
  <c r="H24" i="25"/>
  <c r="F24"/>
  <c r="C26" i="35" s="1"/>
  <c r="J24" i="25"/>
  <c r="G26" i="35" s="1"/>
  <c r="G24" i="25"/>
  <c r="D26" i="35" s="1"/>
  <c r="L23" i="25"/>
  <c r="I25" i="35" s="1"/>
  <c r="K23" i="25"/>
  <c r="H25" i="35" s="1"/>
  <c r="J23" i="25"/>
  <c r="G25" i="35" s="1"/>
  <c r="H23" i="25"/>
  <c r="D25" i="21" s="1"/>
  <c r="E25" s="1"/>
  <c r="F23" i="25"/>
  <c r="C25" i="35" s="1"/>
  <c r="I23" i="25"/>
  <c r="F25" i="35" s="1"/>
  <c r="E23" i="25"/>
  <c r="B25" i="35" s="1"/>
  <c r="L22" i="25"/>
  <c r="I24" i="35" s="1"/>
  <c r="K22" i="25"/>
  <c r="H24" i="35" s="1"/>
  <c r="I22" i="25"/>
  <c r="F24" i="35" s="1"/>
  <c r="H22" i="25"/>
  <c r="F22"/>
  <c r="C24" i="35" s="1"/>
  <c r="G22" i="25"/>
  <c r="D24" i="35" s="1"/>
  <c r="L21" i="25"/>
  <c r="I23" i="35" s="1"/>
  <c r="K21" i="25"/>
  <c r="H23" i="35" s="1"/>
  <c r="I21" i="25"/>
  <c r="F23" i="35" s="1"/>
  <c r="J21" i="25"/>
  <c r="G23" i="35" s="1"/>
  <c r="H21" i="25"/>
  <c r="D23" i="21" s="1"/>
  <c r="E23" s="1"/>
  <c r="F21" i="25"/>
  <c r="C23" i="35" s="1"/>
  <c r="E21" i="25"/>
  <c r="B23" i="35" s="1"/>
  <c r="L20" i="25"/>
  <c r="I22" i="35" s="1"/>
  <c r="K20" i="25"/>
  <c r="H22" i="35" s="1"/>
  <c r="I20" i="25"/>
  <c r="H20"/>
  <c r="E22" i="35" s="1"/>
  <c r="F20" i="25"/>
  <c r="J20"/>
  <c r="G20"/>
  <c r="M17" i="23"/>
  <c r="M15"/>
  <c r="M13"/>
  <c r="M11"/>
  <c r="M9"/>
  <c r="M7"/>
  <c r="M18"/>
  <c r="M14"/>
  <c r="M10"/>
  <c r="M35"/>
  <c r="M39"/>
  <c r="L5" i="8"/>
  <c r="M25" i="23"/>
  <c r="M27"/>
  <c r="M29"/>
  <c r="M31"/>
  <c r="M33"/>
  <c r="M50"/>
  <c r="M56"/>
  <c r="M58"/>
  <c r="M60"/>
  <c r="M62"/>
  <c r="M64"/>
  <c r="M7" i="13"/>
  <c r="M11"/>
  <c r="M23"/>
  <c r="M27"/>
  <c r="M39"/>
  <c r="M43"/>
  <c r="M55"/>
  <c r="M59"/>
  <c r="M71"/>
  <c r="M75"/>
  <c r="L46" i="8"/>
  <c r="M12" i="23"/>
  <c r="L45" i="8"/>
  <c r="L42"/>
  <c r="L39"/>
  <c r="L37"/>
  <c r="L31"/>
  <c r="B15" i="35"/>
  <c r="B13"/>
  <c r="B7"/>
  <c r="D15"/>
  <c r="D13"/>
  <c r="D7"/>
  <c r="F15"/>
  <c r="F13"/>
  <c r="F7"/>
  <c r="H15"/>
  <c r="H13"/>
  <c r="H7"/>
  <c r="E26" i="25"/>
  <c r="B28" i="35" s="1"/>
  <c r="E22" i="25"/>
  <c r="B24" i="35" s="1"/>
  <c r="G27" i="25"/>
  <c r="D29" i="35" s="1"/>
  <c r="G23" i="25"/>
  <c r="D25" i="35" s="1"/>
  <c r="D21"/>
  <c r="I28" i="25"/>
  <c r="F30" i="35"/>
  <c r="I24" i="25"/>
  <c r="F26" i="35"/>
  <c r="J26" i="25"/>
  <c r="G28" i="35"/>
  <c r="M16" i="13"/>
  <c r="M14"/>
  <c r="M12"/>
  <c r="M10"/>
  <c r="M8"/>
  <c r="M6"/>
  <c r="M32"/>
  <c r="M30"/>
  <c r="M28"/>
  <c r="M26"/>
  <c r="M24"/>
  <c r="M22"/>
  <c r="M48"/>
  <c r="M46"/>
  <c r="M44"/>
  <c r="M42"/>
  <c r="M40"/>
  <c r="M38"/>
  <c r="M64"/>
  <c r="M62"/>
  <c r="M60"/>
  <c r="M58"/>
  <c r="M56"/>
  <c r="M54"/>
  <c r="M80"/>
  <c r="M78"/>
  <c r="M76"/>
  <c r="M74"/>
  <c r="M72"/>
  <c r="M70"/>
  <c r="L72" i="8"/>
  <c r="L76"/>
  <c r="L80"/>
  <c r="D14" i="25"/>
  <c r="M14" s="1"/>
  <c r="J16" i="35" s="1"/>
  <c r="L14" i="25"/>
  <c r="I16" i="35" s="1"/>
  <c r="J14" i="25"/>
  <c r="G16" i="35" s="1"/>
  <c r="H14" i="25"/>
  <c r="E16" i="35" s="1"/>
  <c r="F14" i="25"/>
  <c r="C16" i="35" s="1"/>
  <c r="K14" i="25"/>
  <c r="H16" i="35" s="1"/>
  <c r="I14" i="25"/>
  <c r="G14"/>
  <c r="D16" i="35" s="1"/>
  <c r="E14" i="25"/>
  <c r="D10"/>
  <c r="M10" s="1"/>
  <c r="J12" i="35" s="1"/>
  <c r="L10" i="25"/>
  <c r="I12" i="35" s="1"/>
  <c r="J10" i="25"/>
  <c r="G12" i="35" s="1"/>
  <c r="H10" i="25"/>
  <c r="F10"/>
  <c r="C12" i="35"/>
  <c r="K10" i="25"/>
  <c r="H12" i="35"/>
  <c r="I10" i="25"/>
  <c r="F12" i="35"/>
  <c r="G10" i="25"/>
  <c r="D12" i="35"/>
  <c r="E10" i="25"/>
  <c r="B12" i="35"/>
  <c r="D6" i="25"/>
  <c r="L6"/>
  <c r="I8" i="35" s="1"/>
  <c r="J6" i="25"/>
  <c r="H6"/>
  <c r="F6"/>
  <c r="K6"/>
  <c r="K15" s="1"/>
  <c r="H11" i="15" s="1"/>
  <c r="I6" i="25"/>
  <c r="G6"/>
  <c r="G15" s="1"/>
  <c r="D11" i="15" s="1"/>
  <c r="E6" i="25"/>
  <c r="E35" i="15"/>
  <c r="G35"/>
  <c r="G62"/>
  <c r="G64"/>
  <c r="G66"/>
  <c r="I35"/>
  <c r="C58" i="20"/>
  <c r="E58"/>
  <c r="E61"/>
  <c r="C58" i="19"/>
  <c r="E58"/>
  <c r="G58"/>
  <c r="G62"/>
  <c r="G63"/>
  <c r="G64"/>
  <c r="G65"/>
  <c r="G66"/>
  <c r="I35" i="18"/>
  <c r="I35" i="20"/>
  <c r="L59" i="8"/>
  <c r="M8" i="23"/>
  <c r="M16"/>
  <c r="B19" i="35"/>
  <c r="B11"/>
  <c r="B9"/>
  <c r="D19"/>
  <c r="D11"/>
  <c r="D9"/>
  <c r="F19"/>
  <c r="F11"/>
  <c r="F9"/>
  <c r="H19"/>
  <c r="H11"/>
  <c r="H9"/>
  <c r="M15" i="34"/>
  <c r="J13" i="15" s="1"/>
  <c r="J36" s="1"/>
  <c r="E28" i="25"/>
  <c r="B30" i="35" s="1"/>
  <c r="E24" i="25"/>
  <c r="B26" i="35" s="1"/>
  <c r="E20" i="25"/>
  <c r="B22" i="35" s="1"/>
  <c r="B20"/>
  <c r="G25" i="25"/>
  <c r="D27" i="35" s="1"/>
  <c r="G21" i="25"/>
  <c r="D23" i="35" s="1"/>
  <c r="I26" i="25"/>
  <c r="F28" i="35" s="1"/>
  <c r="J22" i="25"/>
  <c r="G24" i="35" s="1"/>
  <c r="D12" i="25"/>
  <c r="M12" s="1"/>
  <c r="J14" i="35" s="1"/>
  <c r="L12" i="25"/>
  <c r="I14" i="35" s="1"/>
  <c r="J12" i="25"/>
  <c r="G14" i="35" s="1"/>
  <c r="H12" i="25"/>
  <c r="E14" i="35" s="1"/>
  <c r="F12" i="25"/>
  <c r="C14" i="35" s="1"/>
  <c r="D8" i="25"/>
  <c r="M8" s="1"/>
  <c r="L8"/>
  <c r="I10" i="35" s="1"/>
  <c r="J8" i="25"/>
  <c r="G10" i="35" s="1"/>
  <c r="H8" i="25"/>
  <c r="D10" i="21" s="1"/>
  <c r="E10" s="1"/>
  <c r="F8" i="25"/>
  <c r="L60" i="8"/>
  <c r="L56"/>
  <c r="L79"/>
  <c r="L75"/>
  <c r="L71"/>
  <c r="B5" i="35"/>
  <c r="D5"/>
  <c r="X7" s="1"/>
  <c r="F5"/>
  <c r="H5"/>
  <c r="AB7" s="1"/>
  <c r="B14"/>
  <c r="B10"/>
  <c r="B6"/>
  <c r="D14"/>
  <c r="D10"/>
  <c r="D6"/>
  <c r="N19" s="1"/>
  <c r="F14"/>
  <c r="F10"/>
  <c r="F6"/>
  <c r="H14"/>
  <c r="H10"/>
  <c r="H6"/>
  <c r="J19"/>
  <c r="J13"/>
  <c r="J9"/>
  <c r="B21"/>
  <c r="D20"/>
  <c r="G20"/>
  <c r="G21"/>
  <c r="L19" i="25"/>
  <c r="L29" s="1"/>
  <c r="I11" i="17" s="1"/>
  <c r="B8" i="35"/>
  <c r="V12" s="1"/>
  <c r="F8"/>
  <c r="C8"/>
  <c r="G8"/>
  <c r="J15" i="25"/>
  <c r="G11" i="15" s="1"/>
  <c r="G57" s="1"/>
  <c r="M6" i="25"/>
  <c r="D15"/>
  <c r="D22" i="21"/>
  <c r="E22" s="1"/>
  <c r="E23" i="35"/>
  <c r="E25"/>
  <c r="E30"/>
  <c r="E47"/>
  <c r="E57" i="25"/>
  <c r="B11" i="19" s="1"/>
  <c r="I57" i="25"/>
  <c r="F11" i="19" s="1"/>
  <c r="F34" s="1"/>
  <c r="L57" i="25"/>
  <c r="I11" i="19" s="1"/>
  <c r="D49" i="21"/>
  <c r="E49" s="1"/>
  <c r="E51" i="35"/>
  <c r="E53"/>
  <c r="E55"/>
  <c r="D55" i="21"/>
  <c r="E55" s="1"/>
  <c r="E57" i="35"/>
  <c r="D57" i="21"/>
  <c r="E57"/>
  <c r="T57" i="35"/>
  <c r="E62"/>
  <c r="D62" i="21"/>
  <c r="E62" s="1"/>
  <c r="J28" i="17"/>
  <c r="J30" s="1"/>
  <c r="J34"/>
  <c r="J51" s="1"/>
  <c r="J57"/>
  <c r="J74" s="1"/>
  <c r="M31" i="25"/>
  <c r="D43"/>
  <c r="M59"/>
  <c r="D71"/>
  <c r="H34"/>
  <c r="L34"/>
  <c r="I36" i="35" s="1"/>
  <c r="G34" i="25"/>
  <c r="D36" i="35" s="1"/>
  <c r="K34" i="25"/>
  <c r="H36" i="35" s="1"/>
  <c r="H38" i="25"/>
  <c r="D40" i="21" s="1"/>
  <c r="E40" s="1"/>
  <c r="L38" i="25"/>
  <c r="I40" i="35" s="1"/>
  <c r="G38" i="25"/>
  <c r="D40" i="35" s="1"/>
  <c r="K38" i="25"/>
  <c r="H40" i="35" s="1"/>
  <c r="H42" i="25"/>
  <c r="D44" i="21" s="1"/>
  <c r="E44" s="1"/>
  <c r="L42" i="25"/>
  <c r="I44" i="35" s="1"/>
  <c r="G42" i="25"/>
  <c r="D44" i="35" s="1"/>
  <c r="K42" i="25"/>
  <c r="H44" i="35" s="1"/>
  <c r="F62" i="25"/>
  <c r="C64" i="35" s="1"/>
  <c r="J62" i="25"/>
  <c r="G64" i="35" s="1"/>
  <c r="I62" i="25"/>
  <c r="F64" i="35" s="1"/>
  <c r="L62" i="25"/>
  <c r="I64" i="35" s="1"/>
  <c r="F66" i="25"/>
  <c r="C68" i="35" s="1"/>
  <c r="J66" i="25"/>
  <c r="G68" i="35" s="1"/>
  <c r="I66" i="25"/>
  <c r="F68" i="35" s="1"/>
  <c r="L66" i="25"/>
  <c r="I68" i="35" s="1"/>
  <c r="F70" i="25"/>
  <c r="C72" i="35" s="1"/>
  <c r="J70" i="25"/>
  <c r="G72" i="35" s="1"/>
  <c r="I70" i="25"/>
  <c r="F72" i="35" s="1"/>
  <c r="L70" i="25"/>
  <c r="I72" i="35" s="1"/>
  <c r="E31" i="25"/>
  <c r="B33" i="35" s="1"/>
  <c r="F31" i="25"/>
  <c r="J31"/>
  <c r="G33" i="35" s="1"/>
  <c r="L31" i="25"/>
  <c r="H35"/>
  <c r="E35"/>
  <c r="B37" i="35" s="1"/>
  <c r="I35" i="25"/>
  <c r="F37" i="35" s="1"/>
  <c r="L35" i="25"/>
  <c r="I37" i="35" s="1"/>
  <c r="H39" i="25"/>
  <c r="E41" i="35" s="1"/>
  <c r="E39" i="25"/>
  <c r="B41" i="35" s="1"/>
  <c r="I39" i="25"/>
  <c r="F41" i="35" s="1"/>
  <c r="L39" i="25"/>
  <c r="I41" i="35" s="1"/>
  <c r="G59" i="25"/>
  <c r="K59"/>
  <c r="H59"/>
  <c r="E61" i="35" s="1"/>
  <c r="L59" i="25"/>
  <c r="G63"/>
  <c r="D65" i="35" s="1"/>
  <c r="K63" i="25"/>
  <c r="H65" i="35" s="1"/>
  <c r="H63" i="25"/>
  <c r="E65" i="35" s="1"/>
  <c r="L63" i="25"/>
  <c r="I65" i="35" s="1"/>
  <c r="G67" i="25"/>
  <c r="D69" i="35" s="1"/>
  <c r="K67" i="25"/>
  <c r="H69" i="35" s="1"/>
  <c r="H67" i="25"/>
  <c r="D69" i="21" s="1"/>
  <c r="E69" s="1"/>
  <c r="L67" i="25"/>
  <c r="I69" i="35" s="1"/>
  <c r="V8"/>
  <c r="V7"/>
  <c r="L13"/>
  <c r="V5"/>
  <c r="L5"/>
  <c r="L6"/>
  <c r="D14" i="21"/>
  <c r="E14" s="1"/>
  <c r="I21" i="35"/>
  <c r="AB6"/>
  <c r="R5"/>
  <c r="R7"/>
  <c r="X6"/>
  <c r="N5"/>
  <c r="N7"/>
  <c r="E10"/>
  <c r="E29" i="25"/>
  <c r="B11" i="17" s="1"/>
  <c r="J59" i="15"/>
  <c r="D8" i="35"/>
  <c r="H8"/>
  <c r="R19" s="1"/>
  <c r="E8"/>
  <c r="D8" i="21"/>
  <c r="E8" s="1"/>
  <c r="D16"/>
  <c r="E16" s="1"/>
  <c r="D22" i="35"/>
  <c r="G29" i="25"/>
  <c r="D11" i="17" s="1"/>
  <c r="C22" i="35"/>
  <c r="F22"/>
  <c r="E24"/>
  <c r="D24" i="21"/>
  <c r="E24" s="1"/>
  <c r="E26" i="35"/>
  <c r="D26" i="21"/>
  <c r="E26" s="1"/>
  <c r="E27" i="35"/>
  <c r="D27" i="21"/>
  <c r="E27" s="1"/>
  <c r="E28" i="35"/>
  <c r="D28" i="21"/>
  <c r="E28" s="1"/>
  <c r="E29" i="35"/>
  <c r="D29" i="21"/>
  <c r="E29" s="1"/>
  <c r="C47" i="35"/>
  <c r="C59" s="1"/>
  <c r="F57" i="25"/>
  <c r="C11" i="19" s="1"/>
  <c r="G47" i="35"/>
  <c r="G59" s="1"/>
  <c r="J57" i="25"/>
  <c r="G11" i="19" s="1"/>
  <c r="D47" i="35"/>
  <c r="G57" i="25"/>
  <c r="D11" i="19" s="1"/>
  <c r="H47" i="35"/>
  <c r="K57" i="25"/>
  <c r="H11" i="19" s="1"/>
  <c r="E48" i="35"/>
  <c r="D48" i="21"/>
  <c r="E48" s="1"/>
  <c r="E50" i="35"/>
  <c r="D50" i="21"/>
  <c r="E50"/>
  <c r="E52" i="35"/>
  <c r="D52" i="21"/>
  <c r="E52" s="1"/>
  <c r="E54" i="35"/>
  <c r="D54" i="21"/>
  <c r="E54" s="1"/>
  <c r="E56" i="35"/>
  <c r="D56" i="21"/>
  <c r="E56" s="1"/>
  <c r="E58" i="35"/>
  <c r="D58" i="21"/>
  <c r="E58" s="1"/>
  <c r="AD58" i="35"/>
  <c r="T58"/>
  <c r="J59"/>
  <c r="N22"/>
  <c r="N20"/>
  <c r="M20" i="23"/>
  <c r="H32" i="25"/>
  <c r="H43" s="1"/>
  <c r="E11" i="18" s="1"/>
  <c r="L32" i="25"/>
  <c r="I34" i="35" s="1"/>
  <c r="G32" i="25"/>
  <c r="D34" i="35" s="1"/>
  <c r="K32" i="25"/>
  <c r="H34" i="35" s="1"/>
  <c r="F34" i="25"/>
  <c r="C36" i="35" s="1"/>
  <c r="J34" i="25"/>
  <c r="G36" i="35" s="1"/>
  <c r="E34" i="25"/>
  <c r="B36" i="35" s="1"/>
  <c r="I34" i="25"/>
  <c r="F36" i="35" s="1"/>
  <c r="H36" i="25"/>
  <c r="E38" i="35" s="1"/>
  <c r="L36" i="25"/>
  <c r="I38" i="35" s="1"/>
  <c r="G36" i="25"/>
  <c r="D38" i="35" s="1"/>
  <c r="K36" i="25"/>
  <c r="H38" i="35" s="1"/>
  <c r="F38" i="25"/>
  <c r="C40" i="35" s="1"/>
  <c r="J38" i="25"/>
  <c r="G40" i="35" s="1"/>
  <c r="E38" i="25"/>
  <c r="B40" i="35" s="1"/>
  <c r="I38" i="25"/>
  <c r="F40" i="35" s="1"/>
  <c r="H40" i="25"/>
  <c r="E42" i="35" s="1"/>
  <c r="O55" s="1"/>
  <c r="L40" i="25"/>
  <c r="I42" i="35" s="1"/>
  <c r="G40" i="25"/>
  <c r="D42" i="35" s="1"/>
  <c r="K40" i="25"/>
  <c r="H42" i="35" s="1"/>
  <c r="F42" i="25"/>
  <c r="C44" i="35" s="1"/>
  <c r="J42" i="25"/>
  <c r="G44" i="35" s="1"/>
  <c r="E42" i="25"/>
  <c r="B44" i="35" s="1"/>
  <c r="I42" i="25"/>
  <c r="F44" i="35" s="1"/>
  <c r="F60" i="25"/>
  <c r="C62" i="35" s="1"/>
  <c r="J60" i="25"/>
  <c r="G62" i="35" s="1"/>
  <c r="I60" i="25"/>
  <c r="F62" i="35" s="1"/>
  <c r="L60" i="25"/>
  <c r="I62" i="35" s="1"/>
  <c r="E62" i="25"/>
  <c r="B64" i="35" s="1"/>
  <c r="H62" i="25"/>
  <c r="E64" i="35" s="1"/>
  <c r="G62" i="25"/>
  <c r="D64" i="35" s="1"/>
  <c r="K62" i="25"/>
  <c r="H64" i="35" s="1"/>
  <c r="F64" i="25"/>
  <c r="C66" i="35" s="1"/>
  <c r="J64" i="25"/>
  <c r="G66" i="35" s="1"/>
  <c r="I64" i="25"/>
  <c r="F66" i="35" s="1"/>
  <c r="L64" i="25"/>
  <c r="I66" i="35" s="1"/>
  <c r="E66" i="25"/>
  <c r="B68" i="35" s="1"/>
  <c r="H66" i="25"/>
  <c r="D68" i="21" s="1"/>
  <c r="E68" s="1"/>
  <c r="G66" i="25"/>
  <c r="D68" i="35" s="1"/>
  <c r="K66" i="25"/>
  <c r="H68" i="35" s="1"/>
  <c r="F68" i="25"/>
  <c r="C70" i="35" s="1"/>
  <c r="J68" i="25"/>
  <c r="G70" i="35" s="1"/>
  <c r="I68" i="25"/>
  <c r="F70" i="35" s="1"/>
  <c r="L68" i="25"/>
  <c r="I70" i="35" s="1"/>
  <c r="E70" i="25"/>
  <c r="B72" i="35" s="1"/>
  <c r="H70" i="25"/>
  <c r="E72" i="35" s="1"/>
  <c r="G70" i="25"/>
  <c r="D72" i="35" s="1"/>
  <c r="K70" i="25"/>
  <c r="H72" i="35" s="1"/>
  <c r="G31" i="25"/>
  <c r="I31"/>
  <c r="H31"/>
  <c r="E33" i="35" s="1"/>
  <c r="K31" i="25"/>
  <c r="H33" i="35" s="1"/>
  <c r="H33" i="25"/>
  <c r="E33"/>
  <c r="B35" i="35" s="1"/>
  <c r="I33" i="25"/>
  <c r="F35" i="35" s="1"/>
  <c r="L33" i="25"/>
  <c r="I35" i="35" s="1"/>
  <c r="F35" i="25"/>
  <c r="C37" i="35" s="1"/>
  <c r="J35" i="25"/>
  <c r="G37" i="35" s="1"/>
  <c r="G35" i="25"/>
  <c r="D37" i="35" s="1"/>
  <c r="K35" i="25"/>
  <c r="H37" i="35" s="1"/>
  <c r="H37" i="25"/>
  <c r="E39" i="35" s="1"/>
  <c r="E37" i="25"/>
  <c r="B39" i="35" s="1"/>
  <c r="I37" i="25"/>
  <c r="F39" i="35" s="1"/>
  <c r="L37" i="25"/>
  <c r="I39" i="35" s="1"/>
  <c r="F39" i="25"/>
  <c r="C41" i="35" s="1"/>
  <c r="J39" i="25"/>
  <c r="G41" i="35" s="1"/>
  <c r="G39" i="25"/>
  <c r="D41" i="35" s="1"/>
  <c r="K39" i="25"/>
  <c r="H41" i="35" s="1"/>
  <c r="H41" i="25"/>
  <c r="D43" i="21" s="1"/>
  <c r="E43" s="1"/>
  <c r="E41" i="25"/>
  <c r="B43" i="35" s="1"/>
  <c r="I41" i="25"/>
  <c r="F43" i="35" s="1"/>
  <c r="L41" i="25"/>
  <c r="I43" i="35" s="1"/>
  <c r="E59" i="25"/>
  <c r="B61" i="35" s="1"/>
  <c r="I59" i="25"/>
  <c r="F59"/>
  <c r="J59"/>
  <c r="G61" i="35" s="1"/>
  <c r="G61" i="25"/>
  <c r="D63" i="35" s="1"/>
  <c r="K61" i="25"/>
  <c r="H63" i="35" s="1"/>
  <c r="H61" i="25"/>
  <c r="D63" i="21" s="1"/>
  <c r="E63" s="1"/>
  <c r="L61" i="25"/>
  <c r="I63" i="35" s="1"/>
  <c r="E63" i="25"/>
  <c r="B65" i="35" s="1"/>
  <c r="I63" i="25"/>
  <c r="F65" i="35" s="1"/>
  <c r="F63" i="25"/>
  <c r="C65" i="35" s="1"/>
  <c r="J63" i="25"/>
  <c r="G65" i="35" s="1"/>
  <c r="G65" i="25"/>
  <c r="D67" i="35" s="1"/>
  <c r="K65" i="25"/>
  <c r="H67" i="35" s="1"/>
  <c r="H65" i="25"/>
  <c r="E67" i="35" s="1"/>
  <c r="L65" i="25"/>
  <c r="I67" i="35" s="1"/>
  <c r="E67" i="25"/>
  <c r="B69" i="35" s="1"/>
  <c r="I67" i="25"/>
  <c r="F69" i="35" s="1"/>
  <c r="F67" i="25"/>
  <c r="C69" i="35" s="1"/>
  <c r="J67" i="25"/>
  <c r="G69" i="35" s="1"/>
  <c r="G69" i="25"/>
  <c r="D71" i="35" s="1"/>
  <c r="K69" i="25"/>
  <c r="H71" i="35" s="1"/>
  <c r="H69" i="25"/>
  <c r="E71" i="35" s="1"/>
  <c r="L69" i="25"/>
  <c r="I71" i="35" s="1"/>
  <c r="E63"/>
  <c r="F61"/>
  <c r="D39" i="21"/>
  <c r="E39" s="1"/>
  <c r="D33" i="35"/>
  <c r="D72" i="21"/>
  <c r="E72" s="1"/>
  <c r="E68" i="35"/>
  <c r="D64" i="21"/>
  <c r="E64" s="1"/>
  <c r="D38"/>
  <c r="E38" s="1"/>
  <c r="E69" i="35"/>
  <c r="D65" i="21"/>
  <c r="E65" s="1"/>
  <c r="D61" i="35"/>
  <c r="D41" i="21"/>
  <c r="E41" s="1"/>
  <c r="J33" i="35"/>
  <c r="F28" i="19"/>
  <c r="F30" s="1"/>
  <c r="F57"/>
  <c r="G28" i="15"/>
  <c r="G46" s="1"/>
  <c r="G34"/>
  <c r="X9" i="35"/>
  <c r="N14"/>
  <c r="N10"/>
  <c r="X15"/>
  <c r="X10"/>
  <c r="R13"/>
  <c r="AB16"/>
  <c r="AB20"/>
  <c r="X21"/>
  <c r="P15"/>
  <c r="P11"/>
  <c r="Z11"/>
  <c r="Z8"/>
  <c r="C61"/>
  <c r="E43"/>
  <c r="E35"/>
  <c r="D35" i="21"/>
  <c r="E35" s="1"/>
  <c r="F33" i="35"/>
  <c r="D42" i="21"/>
  <c r="E42" s="1"/>
  <c r="D34"/>
  <c r="E34" s="1"/>
  <c r="I61" i="35"/>
  <c r="L71" i="25"/>
  <c r="I11" i="20" s="1"/>
  <c r="H61" i="35"/>
  <c r="E37"/>
  <c r="D37" i="21"/>
  <c r="E37" s="1"/>
  <c r="I33" i="35"/>
  <c r="C33"/>
  <c r="E44"/>
  <c r="Y57" s="1"/>
  <c r="E40"/>
  <c r="E36"/>
  <c r="D36" i="21"/>
  <c r="E36" s="1"/>
  <c r="J61" i="35"/>
  <c r="AD62" s="1"/>
  <c r="J8"/>
  <c r="X13"/>
  <c r="N15"/>
  <c r="N11"/>
  <c r="X11"/>
  <c r="X12"/>
  <c r="R14"/>
  <c r="AB14"/>
  <c r="X22"/>
  <c r="Z9"/>
  <c r="P14"/>
  <c r="P12"/>
  <c r="P10"/>
  <c r="P8"/>
  <c r="Z15"/>
  <c r="Z14"/>
  <c r="Z10"/>
  <c r="AD61"/>
  <c r="T62"/>
  <c r="AC61"/>
  <c r="S61"/>
  <c r="G30" i="15"/>
  <c r="G48" s="1"/>
  <c r="G51" s="1"/>
  <c r="G71"/>
  <c r="V61" i="35" l="1"/>
  <c r="L61"/>
  <c r="M58"/>
  <c r="W61"/>
  <c r="M61"/>
  <c r="W58"/>
  <c r="H58" i="20"/>
  <c r="H35"/>
  <c r="L9" i="8"/>
  <c r="L8"/>
  <c r="L7"/>
  <c r="L13"/>
  <c r="D59" i="35"/>
  <c r="N61"/>
  <c r="AB62"/>
  <c r="R61"/>
  <c r="R58"/>
  <c r="AB61"/>
  <c r="R62"/>
  <c r="O56"/>
  <c r="P56"/>
  <c r="X34"/>
  <c r="AB58"/>
  <c r="N58"/>
  <c r="F46" i="19"/>
  <c r="G69" i="15"/>
  <c r="T61" i="35"/>
  <c r="R10"/>
  <c r="AB9"/>
  <c r="X58"/>
  <c r="E34"/>
  <c r="Y47" s="1"/>
  <c r="AB8"/>
  <c r="R9"/>
  <c r="H17"/>
  <c r="X61"/>
  <c r="Z61"/>
  <c r="D71" i="21"/>
  <c r="E71" s="1"/>
  <c r="AB36" i="35"/>
  <c r="X25"/>
  <c r="L15" i="25"/>
  <c r="I11" i="15" s="1"/>
  <c r="N21" i="35"/>
  <c r="X5"/>
  <c r="N6"/>
  <c r="AB5"/>
  <c r="R6"/>
  <c r="L14"/>
  <c r="L12"/>
  <c r="L9"/>
  <c r="V15"/>
  <c r="O54"/>
  <c r="Y58"/>
  <c r="D31"/>
  <c r="N23"/>
  <c r="V6"/>
  <c r="AB19"/>
  <c r="X24"/>
  <c r="N27"/>
  <c r="AC29"/>
  <c r="H57" i="25"/>
  <c r="E11" i="19" s="1"/>
  <c r="F41" i="6"/>
  <c r="H41" s="1"/>
  <c r="F43"/>
  <c r="H43" s="1"/>
  <c r="F45"/>
  <c r="H45" s="1"/>
  <c r="F47"/>
  <c r="H47" s="1"/>
  <c r="F49"/>
  <c r="H49" s="1"/>
  <c r="E13" i="21"/>
  <c r="E6"/>
  <c r="M24" i="23"/>
  <c r="M26"/>
  <c r="M55"/>
  <c r="M59"/>
  <c r="M61"/>
  <c r="F107" i="6"/>
  <c r="H107" s="1"/>
  <c r="F105"/>
  <c r="H105" s="1"/>
  <c r="E102"/>
  <c r="G102" s="1"/>
  <c r="F83"/>
  <c r="H83" s="1"/>
  <c r="F79"/>
  <c r="H79" s="1"/>
  <c r="J35" i="15"/>
  <c r="M73" i="13"/>
  <c r="E5" i="35"/>
  <c r="I5"/>
  <c r="I15"/>
  <c r="S25" s="1"/>
  <c r="I11"/>
  <c r="S22" s="1"/>
  <c r="I7"/>
  <c r="AA58"/>
  <c r="H15" i="25"/>
  <c r="E11" i="15" s="1"/>
  <c r="X62" i="35"/>
  <c r="Y37"/>
  <c r="Y41"/>
  <c r="Y42"/>
  <c r="Y40"/>
  <c r="Y36"/>
  <c r="O42"/>
  <c r="O41"/>
  <c r="O43"/>
  <c r="O44"/>
  <c r="Y44"/>
  <c r="O40"/>
  <c r="Y43"/>
  <c r="Y35"/>
  <c r="Y39"/>
  <c r="Y38"/>
  <c r="E45"/>
  <c r="C34" i="19"/>
  <c r="C51" s="1"/>
  <c r="C57"/>
  <c r="C74" s="1"/>
  <c r="C28"/>
  <c r="C30" s="1"/>
  <c r="I34" i="17"/>
  <c r="I51" s="1"/>
  <c r="I57"/>
  <c r="I28"/>
  <c r="I30" s="1"/>
  <c r="Y63" i="35"/>
  <c r="Y62"/>
  <c r="Y61"/>
  <c r="Y64"/>
  <c r="O63"/>
  <c r="O65"/>
  <c r="O64"/>
  <c r="Y65"/>
  <c r="V33"/>
  <c r="M15" i="25"/>
  <c r="J11" i="15" s="1"/>
  <c r="J10" i="35"/>
  <c r="V30"/>
  <c r="L30"/>
  <c r="L33"/>
  <c r="S28"/>
  <c r="AC30"/>
  <c r="S24"/>
  <c r="AC33"/>
  <c r="S23"/>
  <c r="AC25"/>
  <c r="S26"/>
  <c r="S30"/>
  <c r="E34" i="19"/>
  <c r="E57"/>
  <c r="L58" i="35"/>
  <c r="B59"/>
  <c r="V58"/>
  <c r="Z58"/>
  <c r="F59"/>
  <c r="P58"/>
  <c r="S58"/>
  <c r="AC58"/>
  <c r="I59"/>
  <c r="O62"/>
  <c r="O57"/>
  <c r="Y51"/>
  <c r="Y50"/>
  <c r="E59"/>
  <c r="Y56"/>
  <c r="Y49"/>
  <c r="T53"/>
  <c r="T54"/>
  <c r="AD54"/>
  <c r="J57" i="19"/>
  <c r="J28"/>
  <c r="J30" s="1"/>
  <c r="J34"/>
  <c r="O39" i="35"/>
  <c r="O37"/>
  <c r="O51"/>
  <c r="O50"/>
  <c r="Y48"/>
  <c r="O47"/>
  <c r="O48"/>
  <c r="O52"/>
  <c r="F48" i="19"/>
  <c r="F71"/>
  <c r="D34" i="17"/>
  <c r="D57"/>
  <c r="AC8" i="35"/>
  <c r="S19"/>
  <c r="S21"/>
  <c r="AC12"/>
  <c r="S9"/>
  <c r="S11"/>
  <c r="S13"/>
  <c r="S15"/>
  <c r="AC11"/>
  <c r="AC10"/>
  <c r="AC20"/>
  <c r="AC13"/>
  <c r="AC19"/>
  <c r="S20"/>
  <c r="I17"/>
  <c r="S10"/>
  <c r="S14"/>
  <c r="S16"/>
  <c r="AC21"/>
  <c r="AC9"/>
  <c r="AC16"/>
  <c r="S8"/>
  <c r="S12"/>
  <c r="AC15"/>
  <c r="AC14"/>
  <c r="N24"/>
  <c r="N29"/>
  <c r="N33"/>
  <c r="X28"/>
  <c r="N25"/>
  <c r="X30"/>
  <c r="X27"/>
  <c r="N26"/>
  <c r="N30"/>
  <c r="X33"/>
  <c r="B34"/>
  <c r="L34" s="1"/>
  <c r="AD56"/>
  <c r="T56"/>
  <c r="AD55"/>
  <c r="T55"/>
  <c r="AD65"/>
  <c r="T65"/>
  <c r="AD63"/>
  <c r="C71"/>
  <c r="F71" i="25"/>
  <c r="C11" i="20" s="1"/>
  <c r="AC34" i="35"/>
  <c r="O61"/>
  <c r="O35"/>
  <c r="R36"/>
  <c r="O53"/>
  <c r="P7"/>
  <c r="J32" i="25"/>
  <c r="I32"/>
  <c r="F36"/>
  <c r="C38" i="35" s="1"/>
  <c r="J36" i="25"/>
  <c r="G38" i="35" s="1"/>
  <c r="E36" i="25"/>
  <c r="B38" i="35" s="1"/>
  <c r="I36" i="25"/>
  <c r="F38" i="35" s="1"/>
  <c r="H64" i="25"/>
  <c r="G64"/>
  <c r="D66" i="35" s="1"/>
  <c r="K64" i="25"/>
  <c r="J37"/>
  <c r="G39" i="35" s="1"/>
  <c r="K37" i="25"/>
  <c r="H39" i="35" s="1"/>
  <c r="F41" i="25"/>
  <c r="C43" i="35" s="1"/>
  <c r="J41" i="25"/>
  <c r="G43" i="35" s="1"/>
  <c r="G41" i="25"/>
  <c r="D43" i="35" s="1"/>
  <c r="K41" i="25"/>
  <c r="H43" i="35" s="1"/>
  <c r="R54" s="1"/>
  <c r="I69" i="25"/>
  <c r="F71" i="35" s="1"/>
  <c r="J69" i="25"/>
  <c r="G71" i="35" s="1"/>
  <c r="K34" i="16"/>
  <c r="K32"/>
  <c r="K30"/>
  <c r="K28"/>
  <c r="K26"/>
  <c r="K33"/>
  <c r="K31"/>
  <c r="K29"/>
  <c r="K27"/>
  <c r="G74" i="15"/>
  <c r="O49" i="35"/>
  <c r="R35"/>
  <c r="Y54"/>
  <c r="Y53"/>
  <c r="O36"/>
  <c r="S33"/>
  <c r="N62"/>
  <c r="AB35"/>
  <c r="Y52"/>
  <c r="Y55"/>
  <c r="O38"/>
  <c r="S34"/>
  <c r="N34"/>
  <c r="F69" i="19"/>
  <c r="T64" i="35"/>
  <c r="T63"/>
  <c r="AD64"/>
  <c r="S27"/>
  <c r="X26"/>
  <c r="X23"/>
  <c r="AC24"/>
  <c r="AB10"/>
  <c r="AB15"/>
  <c r="R8"/>
  <c r="R12"/>
  <c r="R16"/>
  <c r="X8"/>
  <c r="X16"/>
  <c r="N9"/>
  <c r="N13"/>
  <c r="D17"/>
  <c r="X29"/>
  <c r="L43" i="25"/>
  <c r="I11" i="18" s="1"/>
  <c r="I31" i="35"/>
  <c r="AC26"/>
  <c r="Q58"/>
  <c r="H59"/>
  <c r="K43" i="25"/>
  <c r="H11" i="18" s="1"/>
  <c r="Z12" i="35"/>
  <c r="P9"/>
  <c r="P13"/>
  <c r="Z13"/>
  <c r="X20"/>
  <c r="X19"/>
  <c r="AC27"/>
  <c r="AB12"/>
  <c r="AB11"/>
  <c r="R11"/>
  <c r="R15"/>
  <c r="AB13"/>
  <c r="X14"/>
  <c r="N8"/>
  <c r="N12"/>
  <c r="N16"/>
  <c r="O58"/>
  <c r="D61" i="21"/>
  <c r="E61" s="1"/>
  <c r="D33"/>
  <c r="E33" s="1"/>
  <c r="J71" i="25"/>
  <c r="G11" i="20" s="1"/>
  <c r="AC22" i="35"/>
  <c r="N28"/>
  <c r="N31" s="1"/>
  <c r="R20"/>
  <c r="AC28"/>
  <c r="I29" i="25"/>
  <c r="F11" i="17" s="1"/>
  <c r="F29" i="25"/>
  <c r="C11" i="17" s="1"/>
  <c r="S29" i="35"/>
  <c r="L10"/>
  <c r="V9"/>
  <c r="L8"/>
  <c r="V13"/>
  <c r="L7"/>
  <c r="L11"/>
  <c r="L15"/>
  <c r="V11"/>
  <c r="V14"/>
  <c r="V10"/>
  <c r="D47" i="21"/>
  <c r="E47" s="1"/>
  <c r="H29" i="25"/>
  <c r="E11" i="17" s="1"/>
  <c r="P5" i="35"/>
  <c r="M32" i="25"/>
  <c r="F32"/>
  <c r="J40"/>
  <c r="G42" i="35" s="1"/>
  <c r="Q54" s="1"/>
  <c r="E60" i="25"/>
  <c r="M64"/>
  <c r="J66" i="35" s="1"/>
  <c r="AD72" s="1"/>
  <c r="H68" i="25"/>
  <c r="F33"/>
  <c r="C35" i="35" s="1"/>
  <c r="J33" i="25"/>
  <c r="G35" i="35" s="1"/>
  <c r="G33" i="25"/>
  <c r="D35" i="35" s="1"/>
  <c r="N36" s="1"/>
  <c r="M37" i="25"/>
  <c r="J39" i="35" s="1"/>
  <c r="AD48" s="1"/>
  <c r="F37" i="25"/>
  <c r="C39" i="35" s="1"/>
  <c r="I61" i="25"/>
  <c r="F63" i="35" s="1"/>
  <c r="I65" i="25"/>
  <c r="F67" i="35" s="1"/>
  <c r="M69" i="25"/>
  <c r="J71" i="35" s="1"/>
  <c r="E69" i="25"/>
  <c r="B71" i="35" s="1"/>
  <c r="I19" i="13"/>
  <c r="E20" i="21"/>
  <c r="E7"/>
  <c r="E5"/>
  <c r="F63" i="20"/>
  <c r="F40"/>
  <c r="F42"/>
  <c r="F65"/>
  <c r="G64"/>
  <c r="G41"/>
  <c r="G43"/>
  <c r="G66"/>
  <c r="F65" i="19"/>
  <c r="F42"/>
  <c r="F39" i="20"/>
  <c r="F62"/>
  <c r="F41"/>
  <c r="F64"/>
  <c r="F43"/>
  <c r="F66"/>
  <c r="H8" i="16"/>
  <c r="H12"/>
  <c r="M32" i="23"/>
  <c r="M34"/>
  <c r="M40"/>
  <c r="M44"/>
  <c r="M46"/>
  <c r="M72"/>
  <c r="M84" s="1"/>
  <c r="K78" i="13"/>
  <c r="K74"/>
  <c r="M61"/>
  <c r="E19" i="35"/>
  <c r="E13"/>
  <c r="E9"/>
  <c r="E6"/>
  <c r="F109" i="6"/>
  <c r="H109" s="1"/>
  <c r="E106"/>
  <c r="G106" s="1"/>
  <c r="F101"/>
  <c r="H101" s="1"/>
  <c r="E98"/>
  <c r="G98" s="1"/>
  <c r="F87"/>
  <c r="H87" s="1"/>
  <c r="E82"/>
  <c r="G82" s="1"/>
  <c r="F75"/>
  <c r="H75" s="1"/>
  <c r="E72"/>
  <c r="G72" s="1"/>
  <c r="E70"/>
  <c r="G70" s="1"/>
  <c r="F65" i="15"/>
  <c r="I58" i="17"/>
  <c r="F40" i="19"/>
  <c r="J36" i="18"/>
  <c r="K7" i="13"/>
  <c r="K8" s="1"/>
  <c r="K9" s="1"/>
  <c r="K10" s="1"/>
  <c r="K11" s="1"/>
  <c r="K12" s="1"/>
  <c r="K13" s="1"/>
  <c r="K14" s="1"/>
  <c r="K15" s="1"/>
  <c r="K16" s="1"/>
  <c r="K17" s="1"/>
  <c r="K19" s="1"/>
  <c r="K47"/>
  <c r="K43"/>
  <c r="K39"/>
  <c r="K59"/>
  <c r="K54"/>
  <c r="L54" i="8"/>
  <c r="E15" i="35"/>
  <c r="E11"/>
  <c r="E7"/>
  <c r="J6"/>
  <c r="I57" i="20"/>
  <c r="I74" s="1"/>
  <c r="I28"/>
  <c r="I30" s="1"/>
  <c r="I34"/>
  <c r="I51" s="1"/>
  <c r="E34" i="18"/>
  <c r="E57"/>
  <c r="AB63" i="35"/>
  <c r="R63"/>
  <c r="R65"/>
  <c r="AB64"/>
  <c r="AB65"/>
  <c r="R64"/>
  <c r="I34" i="15"/>
  <c r="I51" s="1"/>
  <c r="I57"/>
  <c r="I74" s="1"/>
  <c r="I28"/>
  <c r="I30" s="1"/>
  <c r="X56" i="35"/>
  <c r="X57"/>
  <c r="X55"/>
  <c r="N57"/>
  <c r="H57" i="18"/>
  <c r="H74" s="1"/>
  <c r="H34"/>
  <c r="H28"/>
  <c r="H30" s="1"/>
  <c r="X66" i="35"/>
  <c r="N63"/>
  <c r="X64"/>
  <c r="X65"/>
  <c r="N66"/>
  <c r="N64"/>
  <c r="X63"/>
  <c r="N65"/>
  <c r="M56"/>
  <c r="W57"/>
  <c r="M55"/>
  <c r="M57"/>
  <c r="W56"/>
  <c r="W55"/>
  <c r="H57" i="19"/>
  <c r="H28"/>
  <c r="H30" s="1"/>
  <c r="H34"/>
  <c r="F34" i="17"/>
  <c r="F28"/>
  <c r="F57"/>
  <c r="C34"/>
  <c r="C28"/>
  <c r="C30" s="1"/>
  <c r="C57"/>
  <c r="H57" i="15"/>
  <c r="H74" s="1"/>
  <c r="H34"/>
  <c r="H51" s="1"/>
  <c r="H28"/>
  <c r="H30" s="1"/>
  <c r="D57"/>
  <c r="D34"/>
  <c r="AB57" i="35"/>
  <c r="R57"/>
  <c r="AB56"/>
  <c r="R56"/>
  <c r="AC57"/>
  <c r="S57"/>
  <c r="D12" i="21"/>
  <c r="E12" s="1"/>
  <c r="E12" i="35"/>
  <c r="F58" i="20"/>
  <c r="F35"/>
  <c r="F35" i="18"/>
  <c r="F58"/>
  <c r="C59" i="15"/>
  <c r="C36"/>
  <c r="J59" i="19"/>
  <c r="J36"/>
  <c r="J51" s="1"/>
  <c r="J50" i="8"/>
  <c r="L44"/>
  <c r="L47"/>
  <c r="L43"/>
  <c r="L41"/>
  <c r="L24"/>
  <c r="L10"/>
  <c r="L16"/>
  <c r="L14"/>
  <c r="L12"/>
  <c r="J18"/>
  <c r="L11"/>
  <c r="L15"/>
  <c r="J34"/>
  <c r="L32"/>
  <c r="O6" i="35"/>
  <c r="Y6"/>
  <c r="Y59"/>
  <c r="X17"/>
  <c r="D67" i="21"/>
  <c r="E67" s="1"/>
  <c r="I71" i="25"/>
  <c r="F11" i="20" s="1"/>
  <c r="N56" i="35"/>
  <c r="Z7"/>
  <c r="J82" i="8"/>
  <c r="L78"/>
  <c r="L74"/>
  <c r="L70"/>
  <c r="L38"/>
  <c r="L30"/>
  <c r="Z6" i="35"/>
  <c r="P6"/>
  <c r="Z5"/>
  <c r="B16"/>
  <c r="E15" i="25"/>
  <c r="B11" i="15" s="1"/>
  <c r="F16" i="35"/>
  <c r="I15" i="25"/>
  <c r="F11" i="15" s="1"/>
  <c r="G6" i="21"/>
  <c r="G7"/>
  <c r="F5"/>
  <c r="G58" i="20"/>
  <c r="G35"/>
  <c r="E58" i="18"/>
  <c r="E35"/>
  <c r="G58"/>
  <c r="G35"/>
  <c r="J66" i="8"/>
  <c r="L57"/>
  <c r="L63"/>
  <c r="L55"/>
  <c r="L62"/>
  <c r="L58"/>
  <c r="L69"/>
  <c r="S5" i="35"/>
  <c r="AC5"/>
  <c r="AC6"/>
  <c r="S6"/>
  <c r="O59"/>
  <c r="N55"/>
  <c r="L21"/>
  <c r="L77" i="8"/>
  <c r="L73"/>
  <c r="J74" i="19"/>
  <c r="I51" i="6"/>
  <c r="E21" i="21"/>
  <c r="E19"/>
  <c r="E9"/>
  <c r="M30" i="23"/>
  <c r="M42"/>
  <c r="M52" s="1"/>
  <c r="M57"/>
  <c r="M65"/>
  <c r="E108" i="6"/>
  <c r="G108" s="1"/>
  <c r="E104"/>
  <c r="G104" s="1"/>
  <c r="E100"/>
  <c r="G100" s="1"/>
  <c r="E94"/>
  <c r="G94" s="1"/>
  <c r="F97"/>
  <c r="H97" s="1"/>
  <c r="E86"/>
  <c r="G86" s="1"/>
  <c r="F81"/>
  <c r="H81" s="1"/>
  <c r="E78"/>
  <c r="G78" s="1"/>
  <c r="E74"/>
  <c r="G74" s="1"/>
  <c r="E68"/>
  <c r="G68" s="1"/>
  <c r="E65"/>
  <c r="G65" s="1"/>
  <c r="F43" i="15"/>
  <c r="F64" i="19"/>
  <c r="H35" i="18"/>
  <c r="K31" i="13"/>
  <c r="K27"/>
  <c r="K23"/>
  <c r="K70"/>
  <c r="G36" i="20"/>
  <c r="M9" i="13"/>
  <c r="M13"/>
  <c r="M29"/>
  <c r="L64" i="8"/>
  <c r="L21"/>
  <c r="L25"/>
  <c r="L29"/>
  <c r="F15" i="10"/>
  <c r="C12" i="15" s="1"/>
  <c r="G5" i="35"/>
  <c r="C19"/>
  <c r="C13"/>
  <c r="C9"/>
  <c r="C6"/>
  <c r="G15" i="34"/>
  <c r="D13" i="15" s="1"/>
  <c r="D28" s="1"/>
  <c r="D30" s="1"/>
  <c r="H15" i="34"/>
  <c r="E13" i="15" s="1"/>
  <c r="G15" i="35"/>
  <c r="G11"/>
  <c r="G7"/>
  <c r="C21"/>
  <c r="G29" i="34"/>
  <c r="D13" i="17" s="1"/>
  <c r="D28" s="1"/>
  <c r="D30" s="1"/>
  <c r="E21" i="35"/>
  <c r="F21"/>
  <c r="H21"/>
  <c r="J21"/>
  <c r="J20"/>
  <c r="T49"/>
  <c r="E42" i="6"/>
  <c r="G42" s="1"/>
  <c r="E43"/>
  <c r="G43" s="1"/>
  <c r="E44"/>
  <c r="G44" s="1"/>
  <c r="E45"/>
  <c r="G45" s="1"/>
  <c r="E46"/>
  <c r="G46" s="1"/>
  <c r="E47"/>
  <c r="G47" s="1"/>
  <c r="E48"/>
  <c r="G48" s="1"/>
  <c r="E49"/>
  <c r="G49" s="1"/>
  <c r="E50"/>
  <c r="G50" s="1"/>
  <c r="E51"/>
  <c r="G51" s="1"/>
  <c r="F93"/>
  <c r="H93" s="1"/>
  <c r="M33" i="13"/>
  <c r="M45"/>
  <c r="M65"/>
  <c r="M67" s="1"/>
  <c r="M77"/>
  <c r="C5" i="35"/>
  <c r="AD6"/>
  <c r="C15"/>
  <c r="C11"/>
  <c r="C7"/>
  <c r="G19"/>
  <c r="G13"/>
  <c r="G9"/>
  <c r="G6"/>
  <c r="I28" i="18"/>
  <c r="I30" s="1"/>
  <c r="I57"/>
  <c r="I74" s="1"/>
  <c r="I34"/>
  <c r="I51" s="1"/>
  <c r="G56" i="21"/>
  <c r="F56"/>
  <c r="F54"/>
  <c r="G54"/>
  <c r="G52"/>
  <c r="F52"/>
  <c r="X68" i="35"/>
  <c r="X72"/>
  <c r="X67"/>
  <c r="N72"/>
  <c r="X71"/>
  <c r="N70"/>
  <c r="N67"/>
  <c r="X70"/>
  <c r="X69"/>
  <c r="D73"/>
  <c r="N69"/>
  <c r="N71"/>
  <c r="N68"/>
  <c r="L56"/>
  <c r="L53"/>
  <c r="V55"/>
  <c r="V54"/>
  <c r="L54"/>
  <c r="V53"/>
  <c r="V56"/>
  <c r="L55"/>
  <c r="M54"/>
  <c r="W54"/>
  <c r="W53"/>
  <c r="M52"/>
  <c r="M53"/>
  <c r="W52"/>
  <c r="W51"/>
  <c r="M51"/>
  <c r="P52"/>
  <c r="Z49"/>
  <c r="Z52"/>
  <c r="P49"/>
  <c r="P51"/>
  <c r="Z51"/>
  <c r="Z50"/>
  <c r="P50"/>
  <c r="R49"/>
  <c r="AB47"/>
  <c r="AB50"/>
  <c r="R48"/>
  <c r="AB40"/>
  <c r="AB44"/>
  <c r="AB39"/>
  <c r="H45"/>
  <c r="R38"/>
  <c r="R40"/>
  <c r="R39"/>
  <c r="R43"/>
  <c r="R50"/>
  <c r="R47"/>
  <c r="AB49"/>
  <c r="AB48"/>
  <c r="AB38"/>
  <c r="AB42"/>
  <c r="AB37"/>
  <c r="AB41"/>
  <c r="R44"/>
  <c r="AB43"/>
  <c r="R37"/>
  <c r="R42"/>
  <c r="R41"/>
  <c r="Q50"/>
  <c r="Q49"/>
  <c r="AA48"/>
  <c r="AA50"/>
  <c r="AA49"/>
  <c r="Q48"/>
  <c r="S47"/>
  <c r="AC48"/>
  <c r="AC47"/>
  <c r="AC37"/>
  <c r="AC41"/>
  <c r="AC36"/>
  <c r="AC40"/>
  <c r="AC44"/>
  <c r="I45"/>
  <c r="S37"/>
  <c r="S39"/>
  <c r="AC43"/>
  <c r="S40"/>
  <c r="S35"/>
  <c r="S48"/>
  <c r="AC35"/>
  <c r="AC39"/>
  <c r="AC38"/>
  <c r="AC42"/>
  <c r="S44"/>
  <c r="S43"/>
  <c r="S38"/>
  <c r="S41"/>
  <c r="S36"/>
  <c r="S42"/>
  <c r="L48"/>
  <c r="V47"/>
  <c r="L35"/>
  <c r="V36"/>
  <c r="V40"/>
  <c r="V44"/>
  <c r="V39"/>
  <c r="V37"/>
  <c r="L39"/>
  <c r="L42"/>
  <c r="L37"/>
  <c r="L43"/>
  <c r="L38"/>
  <c r="V48"/>
  <c r="L47"/>
  <c r="V38"/>
  <c r="V42"/>
  <c r="V35"/>
  <c r="B45"/>
  <c r="L44"/>
  <c r="V41"/>
  <c r="L40"/>
  <c r="V43"/>
  <c r="L36"/>
  <c r="L41"/>
  <c r="AC63"/>
  <c r="AC65"/>
  <c r="AC67"/>
  <c r="AC69"/>
  <c r="AC72"/>
  <c r="I73"/>
  <c r="S66"/>
  <c r="AC71"/>
  <c r="S67"/>
  <c r="S68"/>
  <c r="S69"/>
  <c r="AC62"/>
  <c r="AC64"/>
  <c r="AC66"/>
  <c r="AC68"/>
  <c r="AC70"/>
  <c r="S72"/>
  <c r="S62"/>
  <c r="S70"/>
  <c r="S63"/>
  <c r="S64"/>
  <c r="S71"/>
  <c r="S65"/>
  <c r="P57"/>
  <c r="Z53"/>
  <c r="Z56"/>
  <c r="Z57"/>
  <c r="P54"/>
  <c r="P55"/>
  <c r="Z55"/>
  <c r="Z54"/>
  <c r="P53"/>
  <c r="Q57"/>
  <c r="Q55"/>
  <c r="AA52"/>
  <c r="AA56"/>
  <c r="AA51"/>
  <c r="AA55"/>
  <c r="Q53"/>
  <c r="Q56"/>
  <c r="AA57"/>
  <c r="Q52"/>
  <c r="AA54"/>
  <c r="AA53"/>
  <c r="F65" i="21"/>
  <c r="G65"/>
  <c r="D34" i="19"/>
  <c r="D51" s="1"/>
  <c r="D57"/>
  <c r="D74" s="1"/>
  <c r="D28"/>
  <c r="D30" s="1"/>
  <c r="G34"/>
  <c r="G28"/>
  <c r="G57"/>
  <c r="F39" i="21"/>
  <c r="F38"/>
  <c r="G40"/>
  <c r="G38"/>
  <c r="F40"/>
  <c r="G39"/>
  <c r="F21"/>
  <c r="F19"/>
  <c r="G12"/>
  <c r="G10"/>
  <c r="G13"/>
  <c r="F20"/>
  <c r="G16"/>
  <c r="G14"/>
  <c r="G21"/>
  <c r="G20"/>
  <c r="G15"/>
  <c r="G8"/>
  <c r="G19"/>
  <c r="G9"/>
  <c r="G11"/>
  <c r="B34" i="17"/>
  <c r="B51" s="1"/>
  <c r="B57"/>
  <c r="B74" s="1"/>
  <c r="B28"/>
  <c r="B30" s="1"/>
  <c r="R52" i="35"/>
  <c r="AB51"/>
  <c r="R53"/>
  <c r="AB53"/>
  <c r="AB52"/>
  <c r="R51"/>
  <c r="S53"/>
  <c r="AC53"/>
  <c r="I28" i="19"/>
  <c r="I30" s="1"/>
  <c r="I57"/>
  <c r="I34"/>
  <c r="I51" s="1"/>
  <c r="F43" i="21"/>
  <c r="G43"/>
  <c r="J57" i="15"/>
  <c r="J74" s="1"/>
  <c r="J34"/>
  <c r="J51" s="1"/>
  <c r="J28"/>
  <c r="J30" s="1"/>
  <c r="G47" i="21"/>
  <c r="F48"/>
  <c r="G49"/>
  <c r="F44"/>
  <c r="F47"/>
  <c r="G48"/>
  <c r="F49"/>
  <c r="G44"/>
  <c r="G53"/>
  <c r="F53"/>
  <c r="G57"/>
  <c r="F57"/>
  <c r="G55"/>
  <c r="F55"/>
  <c r="C34" i="20"/>
  <c r="C57"/>
  <c r="C28"/>
  <c r="C30" s="1"/>
  <c r="G50" i="21"/>
  <c r="F51"/>
  <c r="F50"/>
  <c r="G51"/>
  <c r="G57" i="20"/>
  <c r="G34"/>
  <c r="G28"/>
  <c r="AA61" i="35"/>
  <c r="AA65"/>
  <c r="AA69"/>
  <c r="AA64"/>
  <c r="AA68"/>
  <c r="AA72"/>
  <c r="G73"/>
  <c r="Q63"/>
  <c r="Q64"/>
  <c r="Q71"/>
  <c r="Q65"/>
  <c r="Q62"/>
  <c r="Q70"/>
  <c r="AA63"/>
  <c r="AA67"/>
  <c r="AA62"/>
  <c r="AA66"/>
  <c r="AA70"/>
  <c r="Q72"/>
  <c r="AA71"/>
  <c r="Q67"/>
  <c r="Q68"/>
  <c r="Q61"/>
  <c r="Q69"/>
  <c r="Q66"/>
  <c r="F28" i="20"/>
  <c r="F57"/>
  <c r="F34"/>
  <c r="S56" i="35"/>
  <c r="AC56"/>
  <c r="AC55"/>
  <c r="S55"/>
  <c r="AC54"/>
  <c r="S54"/>
  <c r="N54"/>
  <c r="X54"/>
  <c r="S52"/>
  <c r="S50"/>
  <c r="AC52"/>
  <c r="AC51"/>
  <c r="S51"/>
  <c r="S49"/>
  <c r="AC50"/>
  <c r="AC49"/>
  <c r="V51"/>
  <c r="V50"/>
  <c r="L51"/>
  <c r="L52"/>
  <c r="L50"/>
  <c r="V49"/>
  <c r="V52"/>
  <c r="L49"/>
  <c r="N50"/>
  <c r="N48"/>
  <c r="X49"/>
  <c r="X48"/>
  <c r="N49"/>
  <c r="X40"/>
  <c r="X44"/>
  <c r="X37"/>
  <c r="D45"/>
  <c r="N38"/>
  <c r="N39"/>
  <c r="N40"/>
  <c r="N37"/>
  <c r="X47"/>
  <c r="X50"/>
  <c r="N47"/>
  <c r="X38"/>
  <c r="X42"/>
  <c r="X41"/>
  <c r="X39"/>
  <c r="N44"/>
  <c r="N43"/>
  <c r="N42"/>
  <c r="X43"/>
  <c r="N41"/>
  <c r="M48"/>
  <c r="W50"/>
  <c r="W49"/>
  <c r="M49"/>
  <c r="M50"/>
  <c r="W48"/>
  <c r="Z48"/>
  <c r="P48"/>
  <c r="Z64"/>
  <c r="Z68"/>
  <c r="Z72"/>
  <c r="Z63"/>
  <c r="Z67"/>
  <c r="F73"/>
  <c r="Z71"/>
  <c r="P64"/>
  <c r="P68"/>
  <c r="P71"/>
  <c r="P63"/>
  <c r="P67"/>
  <c r="Z62"/>
  <c r="Z66"/>
  <c r="Z70"/>
  <c r="Z65"/>
  <c r="Z69"/>
  <c r="P72"/>
  <c r="P65"/>
  <c r="P69"/>
  <c r="P62"/>
  <c r="P66"/>
  <c r="P70"/>
  <c r="W65"/>
  <c r="W69"/>
  <c r="W64"/>
  <c r="W68"/>
  <c r="W72"/>
  <c r="C73"/>
  <c r="M69"/>
  <c r="M66"/>
  <c r="M71"/>
  <c r="M67"/>
  <c r="M68"/>
  <c r="W63"/>
  <c r="W67"/>
  <c r="W62"/>
  <c r="W66"/>
  <c r="W70"/>
  <c r="M72"/>
  <c r="W71"/>
  <c r="M65"/>
  <c r="M62"/>
  <c r="M70"/>
  <c r="M63"/>
  <c r="M64"/>
  <c r="L57"/>
  <c r="V57"/>
  <c r="R55"/>
  <c r="AB55"/>
  <c r="AB54"/>
  <c r="F58" i="21"/>
  <c r="F61"/>
  <c r="G58"/>
  <c r="G61"/>
  <c r="F41"/>
  <c r="F42"/>
  <c r="G41"/>
  <c r="G42"/>
  <c r="G37"/>
  <c r="F37"/>
  <c r="F22"/>
  <c r="G22"/>
  <c r="G25"/>
  <c r="G24"/>
  <c r="G29"/>
  <c r="G28"/>
  <c r="G27"/>
  <c r="G26"/>
  <c r="F23"/>
  <c r="G23"/>
  <c r="F25"/>
  <c r="F24"/>
  <c r="F29"/>
  <c r="F28"/>
  <c r="F27"/>
  <c r="F26"/>
  <c r="E57" i="15"/>
  <c r="E34"/>
  <c r="N51" i="35"/>
  <c r="X53"/>
  <c r="X52"/>
  <c r="X51"/>
  <c r="N52"/>
  <c r="N53"/>
  <c r="G64" i="21"/>
  <c r="F62"/>
  <c r="F64"/>
  <c r="G63"/>
  <c r="F63"/>
  <c r="G62"/>
  <c r="B34" i="19"/>
  <c r="B51" s="1"/>
  <c r="B57"/>
  <c r="B74" s="1"/>
  <c r="B28"/>
  <c r="B30" s="1"/>
  <c r="F35" i="21"/>
  <c r="G33"/>
  <c r="G30"/>
  <c r="F36"/>
  <c r="G35"/>
  <c r="F30"/>
  <c r="G34"/>
  <c r="F33"/>
  <c r="F34"/>
  <c r="G36"/>
  <c r="S45" i="35"/>
  <c r="G22"/>
  <c r="J29" i="25"/>
  <c r="G11" i="17" s="1"/>
  <c r="Q51" i="35"/>
  <c r="B31"/>
  <c r="V26"/>
  <c r="T22"/>
  <c r="K29" i="25"/>
  <c r="H11" i="17" s="1"/>
  <c r="C10" i="35"/>
  <c r="F15" i="25"/>
  <c r="C11" i="15" s="1"/>
  <c r="M37" i="23"/>
  <c r="J59" i="20"/>
  <c r="J36"/>
  <c r="D58" i="17"/>
  <c r="D35"/>
  <c r="C36" i="18"/>
  <c r="C59"/>
  <c r="D36" i="17"/>
  <c r="D59"/>
  <c r="L53" i="8"/>
  <c r="L40"/>
  <c r="F35" i="19"/>
  <c r="F51" s="1"/>
  <c r="F58"/>
  <c r="E37" i="17"/>
  <c r="E60"/>
  <c r="H35"/>
  <c r="H58"/>
  <c r="H58" i="19"/>
  <c r="H74" s="1"/>
  <c r="H35"/>
  <c r="H51" s="1"/>
  <c r="C59" i="20"/>
  <c r="C36"/>
  <c r="G59" i="18"/>
  <c r="G36"/>
  <c r="C59" i="17"/>
  <c r="C74" s="1"/>
  <c r="C36"/>
  <c r="C51" s="1"/>
  <c r="G59"/>
  <c r="G36"/>
  <c r="E96" i="6"/>
  <c r="G96" s="1"/>
  <c r="E92"/>
  <c r="G92" s="1"/>
  <c r="F89"/>
  <c r="H89" s="1"/>
  <c r="E88"/>
  <c r="G88" s="1"/>
  <c r="F85"/>
  <c r="H85" s="1"/>
  <c r="E84"/>
  <c r="G84" s="1"/>
  <c r="E80"/>
  <c r="G80" s="1"/>
  <c r="L48" i="8"/>
  <c r="L61"/>
  <c r="L22"/>
  <c r="L23"/>
  <c r="L26"/>
  <c r="L27"/>
  <c r="F39" i="15"/>
  <c r="F19" i="13"/>
  <c r="E15" i="15" s="1"/>
  <c r="D58" i="18"/>
  <c r="G63" i="20"/>
  <c r="G65"/>
  <c r="F62" i="19"/>
  <c r="F66"/>
  <c r="F67" i="13"/>
  <c r="E15" i="19" s="1"/>
  <c r="H66" i="8"/>
  <c r="E14" i="19" s="1"/>
  <c r="H50" i="8"/>
  <c r="E14" i="18" s="1"/>
  <c r="F51" i="13"/>
  <c r="E15" i="18" s="1"/>
  <c r="I58" i="19"/>
  <c r="K30" i="13"/>
  <c r="K28"/>
  <c r="K26"/>
  <c r="K24"/>
  <c r="K22"/>
  <c r="K48"/>
  <c r="K46"/>
  <c r="K44"/>
  <c r="K42"/>
  <c r="K40"/>
  <c r="K38"/>
  <c r="K64"/>
  <c r="K62"/>
  <c r="K60"/>
  <c r="K58"/>
  <c r="K56"/>
  <c r="K55"/>
  <c r="K81"/>
  <c r="K79"/>
  <c r="K77"/>
  <c r="K75"/>
  <c r="K73"/>
  <c r="K71"/>
  <c r="K29" i="34"/>
  <c r="H13" i="17" s="1"/>
  <c r="M17" i="13"/>
  <c r="M19" s="1"/>
  <c r="M41"/>
  <c r="M51" s="1"/>
  <c r="M81"/>
  <c r="M83" s="1"/>
  <c r="O7" i="35"/>
  <c r="T5"/>
  <c r="O5" l="1"/>
  <c r="Y5"/>
  <c r="X31"/>
  <c r="AC23"/>
  <c r="AC7"/>
  <c r="S7"/>
  <c r="J34"/>
  <c r="M43" i="25"/>
  <c r="J11" i="18" s="1"/>
  <c r="E57" i="17"/>
  <c r="E28"/>
  <c r="E30" s="1"/>
  <c r="E34"/>
  <c r="F34" i="35"/>
  <c r="I43" i="25"/>
  <c r="F11" i="18" s="1"/>
  <c r="E51" i="17"/>
  <c r="E74"/>
  <c r="M68" i="23"/>
  <c r="S17" i="35"/>
  <c r="N17"/>
  <c r="AD68"/>
  <c r="J73"/>
  <c r="T67"/>
  <c r="T71"/>
  <c r="X35"/>
  <c r="X36"/>
  <c r="T72"/>
  <c r="T70"/>
  <c r="T69"/>
  <c r="AD69"/>
  <c r="T51"/>
  <c r="E43" i="25"/>
  <c r="B11" i="18" s="1"/>
  <c r="AC31" i="35"/>
  <c r="M71" i="25"/>
  <c r="J11" i="20" s="1"/>
  <c r="G71" i="25"/>
  <c r="D11" i="20" s="1"/>
  <c r="T50" i="35"/>
  <c r="V34"/>
  <c r="I74" i="17"/>
  <c r="T7" i="35"/>
  <c r="AD7"/>
  <c r="AD14"/>
  <c r="AD8"/>
  <c r="T8"/>
  <c r="T12"/>
  <c r="T16"/>
  <c r="AD13"/>
  <c r="T11"/>
  <c r="AD11"/>
  <c r="AD12"/>
  <c r="T13"/>
  <c r="AD19"/>
  <c r="AD16"/>
  <c r="T14"/>
  <c r="T19"/>
  <c r="T15"/>
  <c r="T9"/>
  <c r="T6"/>
  <c r="AD10"/>
  <c r="T10"/>
  <c r="AD9"/>
  <c r="AD15"/>
  <c r="J17"/>
  <c r="Y8"/>
  <c r="O9"/>
  <c r="O11"/>
  <c r="Y10"/>
  <c r="O10"/>
  <c r="Y9"/>
  <c r="Y7"/>
  <c r="O8"/>
  <c r="Y11"/>
  <c r="AD52"/>
  <c r="T52"/>
  <c r="D70" i="21"/>
  <c r="E70" s="1"/>
  <c r="E70" i="35"/>
  <c r="B62"/>
  <c r="E71" i="25"/>
  <c r="B11" i="20" s="1"/>
  <c r="C34" i="35"/>
  <c r="F43" i="25"/>
  <c r="C11" i="18" s="1"/>
  <c r="H66" i="35"/>
  <c r="K71" i="25"/>
  <c r="H11" i="20" s="1"/>
  <c r="D66" i="21"/>
  <c r="E66" s="1"/>
  <c r="G70" s="1"/>
  <c r="H71" i="25"/>
  <c r="E11" i="20" s="1"/>
  <c r="E66" i="35"/>
  <c r="G34"/>
  <c r="J43" i="25"/>
  <c r="G11" i="18" s="1"/>
  <c r="AD17" i="35"/>
  <c r="R17"/>
  <c r="AB17"/>
  <c r="AD66"/>
  <c r="AD70"/>
  <c r="AD71"/>
  <c r="T68"/>
  <c r="G43" i="25"/>
  <c r="D11" i="18" s="1"/>
  <c r="AD67" i="35"/>
  <c r="T66"/>
  <c r="T73" s="1"/>
  <c r="AD51"/>
  <c r="N35"/>
  <c r="S31"/>
  <c r="AD50"/>
  <c r="T48"/>
  <c r="AD49"/>
  <c r="Q21"/>
  <c r="AA21"/>
  <c r="M24"/>
  <c r="W24"/>
  <c r="AD24"/>
  <c r="AD28"/>
  <c r="AD23"/>
  <c r="T30"/>
  <c r="AD25"/>
  <c r="T28"/>
  <c r="T20"/>
  <c r="AD22"/>
  <c r="AD26"/>
  <c r="AD30"/>
  <c r="AD27"/>
  <c r="J31"/>
  <c r="T23"/>
  <c r="T26"/>
  <c r="T27"/>
  <c r="T25"/>
  <c r="T21"/>
  <c r="AD20"/>
  <c r="AD21"/>
  <c r="AD33"/>
  <c r="T33"/>
  <c r="R23"/>
  <c r="R25"/>
  <c r="AB24"/>
  <c r="AB28"/>
  <c r="AB23"/>
  <c r="R30"/>
  <c r="AB25"/>
  <c r="R29"/>
  <c r="R22"/>
  <c r="AB21"/>
  <c r="AB34"/>
  <c r="AB33"/>
  <c r="R34"/>
  <c r="R26"/>
  <c r="AB22"/>
  <c r="AB26"/>
  <c r="AB30"/>
  <c r="AB27"/>
  <c r="H31"/>
  <c r="AB29"/>
  <c r="R27"/>
  <c r="R24"/>
  <c r="R28"/>
  <c r="R33"/>
  <c r="Y29"/>
  <c r="O29"/>
  <c r="O27"/>
  <c r="O33"/>
  <c r="Y30"/>
  <c r="Y33"/>
  <c r="O28"/>
  <c r="Y28"/>
  <c r="O26"/>
  <c r="Y27"/>
  <c r="Y26"/>
  <c r="O30"/>
  <c r="E31"/>
  <c r="O34"/>
  <c r="Y34"/>
  <c r="W34"/>
  <c r="M33"/>
  <c r="W33"/>
  <c r="M34"/>
  <c r="E36" i="15"/>
  <c r="E59"/>
  <c r="M26" i="35"/>
  <c r="W25"/>
  <c r="W26"/>
  <c r="M25"/>
  <c r="Q7"/>
  <c r="Q6"/>
  <c r="Q5"/>
  <c r="AA7"/>
  <c r="AA5"/>
  <c r="AA8"/>
  <c r="Q8"/>
  <c r="Q10"/>
  <c r="Q12"/>
  <c r="Q14"/>
  <c r="Q16"/>
  <c r="AA9"/>
  <c r="AA14"/>
  <c r="AA15"/>
  <c r="AA6"/>
  <c r="AA16"/>
  <c r="Q9"/>
  <c r="Q11"/>
  <c r="Q13"/>
  <c r="Q15"/>
  <c r="AA12"/>
  <c r="G17"/>
  <c r="AA13"/>
  <c r="AA11"/>
  <c r="AA10"/>
  <c r="F28" i="15"/>
  <c r="F34"/>
  <c r="F57"/>
  <c r="B34"/>
  <c r="B51" s="1"/>
  <c r="B57"/>
  <c r="B74" s="1"/>
  <c r="B28"/>
  <c r="B30" s="1"/>
  <c r="F46" i="17"/>
  <c r="F69"/>
  <c r="F30"/>
  <c r="K83" i="13"/>
  <c r="K67"/>
  <c r="K35"/>
  <c r="D51" i="17"/>
  <c r="D74"/>
  <c r="M35" i="13"/>
  <c r="AC17" i="35"/>
  <c r="L82" i="8"/>
  <c r="AD29" i="35"/>
  <c r="T24"/>
  <c r="L18" i="8"/>
  <c r="H51" i="18"/>
  <c r="R21" i="35"/>
  <c r="R31" s="1"/>
  <c r="Q19"/>
  <c r="AA19"/>
  <c r="W28"/>
  <c r="M27"/>
  <c r="M28"/>
  <c r="W27"/>
  <c r="M6"/>
  <c r="M5"/>
  <c r="M7"/>
  <c r="W7"/>
  <c r="W5"/>
  <c r="M8"/>
  <c r="W9"/>
  <c r="W6"/>
  <c r="W8"/>
  <c r="M9"/>
  <c r="T34"/>
  <c r="AD34"/>
  <c r="P34"/>
  <c r="F31"/>
  <c r="Z34"/>
  <c r="P30"/>
  <c r="Z30"/>
  <c r="P33"/>
  <c r="Z33"/>
  <c r="AA20"/>
  <c r="Q20"/>
  <c r="D36" i="15"/>
  <c r="D59"/>
  <c r="D74" s="1"/>
  <c r="C31" i="35"/>
  <c r="W30"/>
  <c r="W29"/>
  <c r="M30"/>
  <c r="M29"/>
  <c r="C58" i="15"/>
  <c r="C35"/>
  <c r="F6" i="21"/>
  <c r="F7" s="1"/>
  <c r="F8" s="1"/>
  <c r="F9" s="1"/>
  <c r="F10" s="1"/>
  <c r="F11" s="1"/>
  <c r="F12" s="1"/>
  <c r="F13" s="1"/>
  <c r="F14" s="1"/>
  <c r="F15" s="1"/>
  <c r="F16" s="1"/>
  <c r="G5"/>
  <c r="Z19" i="35"/>
  <c r="P19"/>
  <c r="P23"/>
  <c r="P22"/>
  <c r="P25"/>
  <c r="P20"/>
  <c r="Z25"/>
  <c r="Z23"/>
  <c r="Z26"/>
  <c r="P24"/>
  <c r="Z28"/>
  <c r="P16"/>
  <c r="Z20"/>
  <c r="Z21"/>
  <c r="Z29"/>
  <c r="P28"/>
  <c r="Z22"/>
  <c r="P26"/>
  <c r="P27"/>
  <c r="F17"/>
  <c r="Z16"/>
  <c r="Z17" s="1"/>
  <c r="Z27"/>
  <c r="Z24"/>
  <c r="P29"/>
  <c r="V16"/>
  <c r="V17" s="1"/>
  <c r="L16"/>
  <c r="L17" s="1"/>
  <c r="V20"/>
  <c r="V23"/>
  <c r="L27"/>
  <c r="L24"/>
  <c r="L22"/>
  <c r="L20"/>
  <c r="V25"/>
  <c r="V28"/>
  <c r="L26"/>
  <c r="L29"/>
  <c r="L19"/>
  <c r="B17"/>
  <c r="V22"/>
  <c r="V19"/>
  <c r="V21"/>
  <c r="L23"/>
  <c r="L25"/>
  <c r="L28"/>
  <c r="V27"/>
  <c r="V24"/>
  <c r="O19"/>
  <c r="O21"/>
  <c r="Y12"/>
  <c r="O13"/>
  <c r="O15"/>
  <c r="Y20"/>
  <c r="Y13"/>
  <c r="Y19"/>
  <c r="O23"/>
  <c r="Y23"/>
  <c r="O24"/>
  <c r="Y25"/>
  <c r="Y16"/>
  <c r="O20"/>
  <c r="E17"/>
  <c r="O12"/>
  <c r="O14"/>
  <c r="O16"/>
  <c r="Y15"/>
  <c r="Y21"/>
  <c r="Y14"/>
  <c r="O22"/>
  <c r="Y22"/>
  <c r="O25"/>
  <c r="Y24"/>
  <c r="T29"/>
  <c r="T31" s="1"/>
  <c r="P17"/>
  <c r="P21"/>
  <c r="V29"/>
  <c r="D51" i="15"/>
  <c r="E60" i="18"/>
  <c r="E37"/>
  <c r="E28"/>
  <c r="E30" s="1"/>
  <c r="H28" i="17"/>
  <c r="H30" s="1"/>
  <c r="H34"/>
  <c r="H57"/>
  <c r="AA24" i="35"/>
  <c r="AA23"/>
  <c r="G31"/>
  <c r="Q26"/>
  <c r="Q25"/>
  <c r="AA28"/>
  <c r="AA29"/>
  <c r="Q22"/>
  <c r="Q28"/>
  <c r="Q23"/>
  <c r="AA27"/>
  <c r="AA26"/>
  <c r="Q30"/>
  <c r="Q27"/>
  <c r="Q24"/>
  <c r="AA25"/>
  <c r="AA22"/>
  <c r="Q29"/>
  <c r="Q35"/>
  <c r="AA34"/>
  <c r="AA35"/>
  <c r="AA33"/>
  <c r="Q34"/>
  <c r="Q33"/>
  <c r="G30" i="20"/>
  <c r="G69"/>
  <c r="G46"/>
  <c r="M73" i="35"/>
  <c r="W73"/>
  <c r="P73"/>
  <c r="Z73"/>
  <c r="N45"/>
  <c r="Q73"/>
  <c r="AA73"/>
  <c r="C74" i="20"/>
  <c r="S73" i="35"/>
  <c r="AC73"/>
  <c r="L59"/>
  <c r="L45"/>
  <c r="AC45"/>
  <c r="R59"/>
  <c r="AB59"/>
  <c r="N73"/>
  <c r="X73"/>
  <c r="E37" i="19"/>
  <c r="E61"/>
  <c r="E61" i="15"/>
  <c r="E38"/>
  <c r="E51" s="1"/>
  <c r="C57"/>
  <c r="C74" s="1"/>
  <c r="C34"/>
  <c r="C51" s="1"/>
  <c r="C28"/>
  <c r="C30" s="1"/>
  <c r="H59" i="17"/>
  <c r="H36"/>
  <c r="E38" i="18"/>
  <c r="E61"/>
  <c r="E60" i="19"/>
  <c r="E74" s="1"/>
  <c r="E38"/>
  <c r="E28"/>
  <c r="E30" s="1"/>
  <c r="M22" i="35"/>
  <c r="M10"/>
  <c r="M12"/>
  <c r="M14"/>
  <c r="M16"/>
  <c r="M19"/>
  <c r="M21"/>
  <c r="W14"/>
  <c r="W20"/>
  <c r="W15"/>
  <c r="W19"/>
  <c r="W22"/>
  <c r="W16"/>
  <c r="M11"/>
  <c r="M13"/>
  <c r="M15"/>
  <c r="W12"/>
  <c r="M20"/>
  <c r="C17"/>
  <c r="W13"/>
  <c r="W21"/>
  <c r="W11"/>
  <c r="W10"/>
  <c r="W23"/>
  <c r="M23"/>
  <c r="G34" i="17"/>
  <c r="G28"/>
  <c r="G57"/>
  <c r="F30" i="20"/>
  <c r="F69"/>
  <c r="F46"/>
  <c r="G30" i="19"/>
  <c r="G69"/>
  <c r="G46"/>
  <c r="K51" i="13"/>
  <c r="L66" i="8"/>
  <c r="L34"/>
  <c r="F74" i="19"/>
  <c r="L50" i="8"/>
  <c r="AA30" i="35"/>
  <c r="E28" i="15"/>
  <c r="E30" s="1"/>
  <c r="E74"/>
  <c r="N59" i="35"/>
  <c r="X59"/>
  <c r="X45"/>
  <c r="C51" i="20"/>
  <c r="I74" i="19"/>
  <c r="V45" i="35"/>
  <c r="V59"/>
  <c r="AC59"/>
  <c r="S59"/>
  <c r="R45"/>
  <c r="AB45"/>
  <c r="T17" l="1"/>
  <c r="AD73"/>
  <c r="D57" i="18"/>
  <c r="D74" s="1"/>
  <c r="D34"/>
  <c r="D51" s="1"/>
  <c r="D28"/>
  <c r="D30" s="1"/>
  <c r="AA36" i="35"/>
  <c r="Q36"/>
  <c r="Q47"/>
  <c r="Q59" s="1"/>
  <c r="AA47"/>
  <c r="AA59" s="1"/>
  <c r="AA44"/>
  <c r="Q44"/>
  <c r="Q43"/>
  <c r="Q41"/>
  <c r="Q39"/>
  <c r="AA38"/>
  <c r="AA37"/>
  <c r="Q42"/>
  <c r="Q38"/>
  <c r="AA40"/>
  <c r="AA39"/>
  <c r="AA41"/>
  <c r="Q40"/>
  <c r="Q37"/>
  <c r="AA42"/>
  <c r="G45"/>
  <c r="AA43"/>
  <c r="E57" i="20"/>
  <c r="E74" s="1"/>
  <c r="E34"/>
  <c r="E51" s="1"/>
  <c r="E28"/>
  <c r="E30" s="1"/>
  <c r="H57"/>
  <c r="H74" s="1"/>
  <c r="H28"/>
  <c r="H30" s="1"/>
  <c r="H34"/>
  <c r="H51" s="1"/>
  <c r="C28" i="18"/>
  <c r="C30" s="1"/>
  <c r="C57"/>
  <c r="C74" s="1"/>
  <c r="C34"/>
  <c r="C51" s="1"/>
  <c r="B34" i="20"/>
  <c r="B51" s="1"/>
  <c r="B57"/>
  <c r="B74" s="1"/>
  <c r="B28"/>
  <c r="B30" s="1"/>
  <c r="D34"/>
  <c r="D51" s="1"/>
  <c r="D28"/>
  <c r="D30" s="1"/>
  <c r="D57"/>
  <c r="D74" s="1"/>
  <c r="F28" i="18"/>
  <c r="F34"/>
  <c r="F57"/>
  <c r="AD36" i="35"/>
  <c r="AD40"/>
  <c r="AD44"/>
  <c r="AD37"/>
  <c r="AD41"/>
  <c r="T44"/>
  <c r="T41"/>
  <c r="T37"/>
  <c r="T42"/>
  <c r="T38"/>
  <c r="T35"/>
  <c r="AD47"/>
  <c r="AD59" s="1"/>
  <c r="T47"/>
  <c r="T59" s="1"/>
  <c r="AD42"/>
  <c r="AD35"/>
  <c r="AD39"/>
  <c r="AD43"/>
  <c r="T39"/>
  <c r="T40"/>
  <c r="AD38"/>
  <c r="J45"/>
  <c r="T43"/>
  <c r="T36"/>
  <c r="O17"/>
  <c r="V31"/>
  <c r="G57" i="18"/>
  <c r="G34"/>
  <c r="G28"/>
  <c r="O66" i="35"/>
  <c r="O70"/>
  <c r="Y68"/>
  <c r="E73"/>
  <c r="O68"/>
  <c r="Y70"/>
  <c r="O67"/>
  <c r="Y66"/>
  <c r="O69"/>
  <c r="Y69"/>
  <c r="Y72"/>
  <c r="O71"/>
  <c r="Y67"/>
  <c r="O72"/>
  <c r="Y71"/>
  <c r="G67" i="21"/>
  <c r="F66"/>
  <c r="G66"/>
  <c r="G69"/>
  <c r="G71"/>
  <c r="G72"/>
  <c r="F68"/>
  <c r="G68"/>
  <c r="F67"/>
  <c r="F69"/>
  <c r="F72"/>
  <c r="F70"/>
  <c r="F71"/>
  <c r="AB66" i="35"/>
  <c r="AB72"/>
  <c r="R72"/>
  <c r="R68"/>
  <c r="AB70"/>
  <c r="H73"/>
  <c r="R71"/>
  <c r="R66"/>
  <c r="AB68"/>
  <c r="AB67"/>
  <c r="AB71"/>
  <c r="R69"/>
  <c r="AB69"/>
  <c r="R67"/>
  <c r="R70"/>
  <c r="W36"/>
  <c r="M36"/>
  <c r="W37"/>
  <c r="W40"/>
  <c r="C45"/>
  <c r="W43"/>
  <c r="M42"/>
  <c r="W39"/>
  <c r="W38"/>
  <c r="M37"/>
  <c r="M40"/>
  <c r="M35"/>
  <c r="W35"/>
  <c r="M47"/>
  <c r="M59" s="1"/>
  <c r="W41"/>
  <c r="M44"/>
  <c r="M39"/>
  <c r="M38"/>
  <c r="W47"/>
  <c r="W59" s="1"/>
  <c r="W44"/>
  <c r="W42"/>
  <c r="M41"/>
  <c r="M43"/>
  <c r="V62"/>
  <c r="L63"/>
  <c r="L62"/>
  <c r="V63"/>
  <c r="V68"/>
  <c r="V66"/>
  <c r="V71"/>
  <c r="L71"/>
  <c r="L68"/>
  <c r="V64"/>
  <c r="V69"/>
  <c r="L66"/>
  <c r="L65"/>
  <c r="V67"/>
  <c r="V72"/>
  <c r="B73"/>
  <c r="L67"/>
  <c r="L64"/>
  <c r="V65"/>
  <c r="V70"/>
  <c r="L72"/>
  <c r="L70"/>
  <c r="L69"/>
  <c r="J34" i="20"/>
  <c r="J51" s="1"/>
  <c r="J57"/>
  <c r="J74" s="1"/>
  <c r="J28"/>
  <c r="J30" s="1"/>
  <c r="B34" i="18"/>
  <c r="B51" s="1"/>
  <c r="B28"/>
  <c r="B30" s="1"/>
  <c r="B57"/>
  <c r="B74" s="1"/>
  <c r="P47" i="35"/>
  <c r="P59" s="1"/>
  <c r="Z40"/>
  <c r="Z39"/>
  <c r="P36"/>
  <c r="P37"/>
  <c r="P42"/>
  <c r="Z42"/>
  <c r="F45"/>
  <c r="Z37"/>
  <c r="P39"/>
  <c r="P40"/>
  <c r="P35"/>
  <c r="Z36"/>
  <c r="Z44"/>
  <c r="P44"/>
  <c r="P41"/>
  <c r="P43"/>
  <c r="Z47"/>
  <c r="Z59" s="1"/>
  <c r="Z38"/>
  <c r="Z35"/>
  <c r="Z41"/>
  <c r="Z43"/>
  <c r="P38"/>
  <c r="J34" i="18"/>
  <c r="J51" s="1"/>
  <c r="J28"/>
  <c r="J30" s="1"/>
  <c r="J57"/>
  <c r="J74" s="1"/>
  <c r="Y17" i="35"/>
  <c r="O31"/>
  <c r="Z31"/>
  <c r="AA17"/>
  <c r="Q17"/>
  <c r="Y45"/>
  <c r="O45"/>
  <c r="AB31"/>
  <c r="T45"/>
  <c r="F71" i="17"/>
  <c r="F74" s="1"/>
  <c r="F48"/>
  <c r="F51" s="1"/>
  <c r="F46" i="15"/>
  <c r="F30"/>
  <c r="F69"/>
  <c r="H51" i="17"/>
  <c r="E74" i="18"/>
  <c r="Y31" i="35"/>
  <c r="L31"/>
  <c r="P31"/>
  <c r="AD45"/>
  <c r="AD31"/>
  <c r="G71" i="19"/>
  <c r="G74" s="1"/>
  <c r="G48"/>
  <c r="G51" s="1"/>
  <c r="G71" i="20"/>
  <c r="G74" s="1"/>
  <c r="G48"/>
  <c r="G51" s="1"/>
  <c r="F48"/>
  <c r="F51" s="1"/>
  <c r="F71"/>
  <c r="F74" s="1"/>
  <c r="G30" i="17"/>
  <c r="G69"/>
  <c r="G46"/>
  <c r="M31" i="35"/>
  <c r="M17"/>
  <c r="AA31"/>
  <c r="W17"/>
  <c r="W31"/>
  <c r="E51" i="19"/>
  <c r="Q45" i="35"/>
  <c r="AA45"/>
  <c r="Q31"/>
  <c r="H74" i="17"/>
  <c r="E51" i="18"/>
  <c r="Z45" i="35" l="1"/>
  <c r="P45"/>
  <c r="L73"/>
  <c r="V73"/>
  <c r="M45"/>
  <c r="AB73"/>
  <c r="O73"/>
  <c r="G46" i="18"/>
  <c r="G69"/>
  <c r="G30"/>
  <c r="F30"/>
  <c r="F69"/>
  <c r="F46"/>
  <c r="W45" i="35"/>
  <c r="R73"/>
  <c r="Y73"/>
  <c r="F71" i="15"/>
  <c r="F74" s="1"/>
  <c r="F48"/>
  <c r="F51" s="1"/>
  <c r="G48" i="17"/>
  <c r="G51" s="1"/>
  <c r="G71"/>
  <c r="G74" s="1"/>
  <c r="F71" i="18" l="1"/>
  <c r="F74" s="1"/>
  <c r="F48"/>
  <c r="F51" s="1"/>
  <c r="G71"/>
  <c r="G74" s="1"/>
  <c r="G48"/>
  <c r="G51" s="1"/>
</calcChain>
</file>

<file path=xl/comments1.xml><?xml version="1.0" encoding="utf-8"?>
<comments xmlns="http://schemas.openxmlformats.org/spreadsheetml/2006/main">
  <authors>
    <author>Temple-Inland User</author>
  </authors>
  <commentList>
    <comment ref="B13" authorId="0">
      <text>
        <r>
          <rPr>
            <b/>
            <sz val="8"/>
            <color indexed="81"/>
            <rFont val="Tahoma"/>
          </rPr>
          <t>Enter Total for Converting or list individual Equipment per permit or regulatory requirements.</t>
        </r>
        <r>
          <rPr>
            <sz val="8"/>
            <color indexed="81"/>
            <rFont val="Tahoma"/>
          </rPr>
          <t xml:space="preserve">
</t>
        </r>
      </text>
    </comment>
  </commentList>
</comments>
</file>

<file path=xl/comments2.xml><?xml version="1.0" encoding="utf-8"?>
<comments xmlns="http://schemas.openxmlformats.org/spreadsheetml/2006/main">
  <authors>
    <author>Inland Paperboard and Packaging</author>
  </authors>
  <commentList>
    <comment ref="C2" authorId="0">
      <text>
        <r>
          <rPr>
            <b/>
            <sz val="8"/>
            <color indexed="81"/>
            <rFont val="Tahoma"/>
          </rPr>
          <t>If you enter Mcf, the Therms is calculated. Or enter either the Therms or Decatherms</t>
        </r>
      </text>
    </comment>
  </commentList>
</comments>
</file>

<file path=xl/sharedStrings.xml><?xml version="1.0" encoding="utf-8"?>
<sst xmlns="http://schemas.openxmlformats.org/spreadsheetml/2006/main" count="2005" uniqueCount="200">
  <si>
    <t>12 month</t>
  </si>
  <si>
    <t>Prior 12 month</t>
  </si>
  <si>
    <t>Calendar Year</t>
  </si>
  <si>
    <t>VOC Emissions</t>
  </si>
  <si>
    <t>HAP Emissions</t>
  </si>
  <si>
    <t>Rolling average</t>
  </si>
  <si>
    <t>Totals</t>
  </si>
  <si>
    <t>Month</t>
  </si>
  <si>
    <t>lbs</t>
  </si>
  <si>
    <t>VOC's</t>
  </si>
  <si>
    <t>HAP's</t>
  </si>
  <si>
    <t>Trim that is dust</t>
  </si>
  <si>
    <t>PM</t>
  </si>
  <si>
    <t>Emissions</t>
  </si>
  <si>
    <t>Bales</t>
  </si>
  <si>
    <t>tons</t>
  </si>
  <si>
    <t>Emissions in lbs</t>
  </si>
  <si>
    <t>Factors</t>
  </si>
  <si>
    <t>CO</t>
  </si>
  <si>
    <t>VOC</t>
  </si>
  <si>
    <t>HAP</t>
  </si>
  <si>
    <t>From AP-42</t>
  </si>
  <si>
    <t>NOx</t>
  </si>
  <si>
    <t>SOx</t>
  </si>
  <si>
    <t>Annual</t>
  </si>
  <si>
    <t>Actual or Potential:</t>
  </si>
  <si>
    <t>Plant Name:</t>
  </si>
  <si>
    <t>Time Period:</t>
  </si>
  <si>
    <t>Plant Number:</t>
  </si>
  <si>
    <t>Hours per Day:</t>
  </si>
  <si>
    <t>Days per Week:</t>
  </si>
  <si>
    <t>Weeks per Year:</t>
  </si>
  <si>
    <t>Summary of Emissions</t>
  </si>
  <si>
    <t>Total Emissions</t>
  </si>
  <si>
    <t>Natural Gas Combustion</t>
  </si>
  <si>
    <t>Fuel Oil Combustion</t>
  </si>
  <si>
    <t>Scrap Paper Handling - Cyclone</t>
  </si>
  <si>
    <t>Starch Handling - Silo</t>
  </si>
  <si>
    <t>Waste Credits</t>
  </si>
  <si>
    <t>Total</t>
  </si>
  <si>
    <t>Annualized Emissions Reported in Pounds per Year (lbs/yr)</t>
  </si>
  <si>
    <t>Emissions Reported in Pounds per Operating Day (lbs/day)</t>
  </si>
  <si>
    <t>Emission Factors</t>
  </si>
  <si>
    <t>Emission Factors (lbs/MMscf)</t>
  </si>
  <si>
    <t>Index</t>
  </si>
  <si>
    <t>Device and Controls</t>
  </si>
  <si>
    <t>CAS</t>
  </si>
  <si>
    <t>lbs/Mgal</t>
  </si>
  <si>
    <t>&gt;100 MMBtu/hr wall-fired | uncontrolled pre-NSPS</t>
  </si>
  <si>
    <t>71-43-2</t>
  </si>
  <si>
    <t>benzene</t>
  </si>
  <si>
    <t>&gt;100 MMBtu/hr wall-fired | uncontrolled post-NSPS</t>
  </si>
  <si>
    <t>25312-22-6</t>
  </si>
  <si>
    <t>dichlorobenzene</t>
  </si>
  <si>
    <t>&gt;100 MMBtu/hr wall-fired | low-NOx burners</t>
  </si>
  <si>
    <t>50-00-0</t>
  </si>
  <si>
    <t>formaldehyde</t>
  </si>
  <si>
    <t>&gt;100 MMBtu/hr wall-fired | flue gas recirculation (FGR)</t>
  </si>
  <si>
    <t>110-54-3</t>
  </si>
  <si>
    <t>hexane</t>
  </si>
  <si>
    <t>&lt;100 MMBtu/hr wall-fired | uncontrolled</t>
  </si>
  <si>
    <t>108-88-3</t>
  </si>
  <si>
    <t>toluene</t>
  </si>
  <si>
    <t>&lt;100 MMBtu/hr wall-fired | low-NOx burners</t>
  </si>
  <si>
    <t>7440-43-9</t>
  </si>
  <si>
    <t>cadmium</t>
  </si>
  <si>
    <t>&lt;100 MMBtu/hr wall-fired | low-NOx burners/flue gas recirculation (FGR)</t>
  </si>
  <si>
    <t>7440-47-3</t>
  </si>
  <si>
    <t>chromium</t>
  </si>
  <si>
    <t>All sizes tangential-fired | uncontrolled</t>
  </si>
  <si>
    <t>7440-02-0</t>
  </si>
  <si>
    <t>nickel</t>
  </si>
  <si>
    <t>All sizes tangential-fired | flue gas recirculation (FGR)</t>
  </si>
  <si>
    <t>TOTAL</t>
  </si>
  <si>
    <t>&lt;0.3 MMBtu/hr residential | uncontrolled (incl. space heaters)</t>
  </si>
  <si>
    <t>NOx and CO emission factors from AP-42 Table 1.4-1, July 1998</t>
  </si>
  <si>
    <t>SOx, PM, and VOC emission factors from AP-42 Table 1.4-2, July 1998</t>
  </si>
  <si>
    <t>HAP emission factors from AP-42 Tables 1.4-3 and 1.4-4, July 1998 (factors &gt;1.0E-03 lbs/MMscf)</t>
  </si>
  <si>
    <t>Emission Factors (lbs/Mgal)</t>
  </si>
  <si>
    <t>SOx (S)</t>
  </si>
  <si>
    <t>PM (S)</t>
  </si>
  <si>
    <t>HAP (residential)</t>
  </si>
  <si>
    <t>HAP (No. 2 oil)</t>
  </si>
  <si>
    <t>HAP (No. 6 oil)</t>
  </si>
  <si>
    <t>Residential</t>
  </si>
  <si>
    <t>No. 2</t>
  </si>
  <si>
    <t>No. 6</t>
  </si>
  <si>
    <t>&gt;100 MMBtu/hr | wall-fired | No. 6 oil</t>
  </si>
  <si>
    <t>&gt;100 MMBtu/hr | wall-fired | No. 6 oil | low-NOx burners</t>
  </si>
  <si>
    <t>&gt;100 MMBtu/hr | tangential-fired | No. 6 oil</t>
  </si>
  <si>
    <t>POM*</t>
  </si>
  <si>
    <t>&gt;100 MMBtu/hr | tangential-fired | No. 6 oil | low-NOx burners</t>
  </si>
  <si>
    <t>&gt;100 MMBtu/hr | No. 2 oil</t>
  </si>
  <si>
    <t>antimony</t>
  </si>
  <si>
    <t>&gt;100 MMBtu/hr | No. 2 oil | low-NOx burners/flue gas recirculation (FGR)</t>
  </si>
  <si>
    <t>arsenic</t>
  </si>
  <si>
    <t>&lt;100 MMBtu/hr | No. 6 oil</t>
  </si>
  <si>
    <t>cobalt</t>
  </si>
  <si>
    <t>&lt;100 MMBtu/hr | No. 2 oil</t>
  </si>
  <si>
    <t>lead</t>
  </si>
  <si>
    <t>Residential furnace (incl. space heaters) | No. 2 oil</t>
  </si>
  <si>
    <t>manganese</t>
  </si>
  <si>
    <t>SOX, NOx, and CO emission factors from AP-42 Table 1.3-1*, September 1998</t>
  </si>
  <si>
    <t>PM emission factors from AP-42 Tables 1.3-1* (filterable) and 1.3-2 (condensable), September 1998</t>
  </si>
  <si>
    <t>VOC emission factors from AP-42 Table 1.3-3, September 1998</t>
  </si>
  <si>
    <t>*</t>
  </si>
  <si>
    <t>incl. Naphthalene</t>
  </si>
  <si>
    <t>HAP emission factors from AP-42 Tables 1.3-8, 1.3-9, and 1.3-11, September 1998 (factors &gt;1.0E-03 lbs/Mgal)</t>
  </si>
  <si>
    <t>*AP-42 Table 1.3-1 as corrected by 4/28/2000 errata</t>
  </si>
  <si>
    <t>Wking Days in Period:</t>
  </si>
  <si>
    <t>Emissions Reported in Pounds per Operating Day (lbs/hour)</t>
  </si>
  <si>
    <t>Factors are for :</t>
  </si>
  <si>
    <t>#2 Fuel Oil</t>
  </si>
  <si>
    <t>No. 2 Fuel Oil</t>
  </si>
  <si>
    <t>Less than 100 MMBtu</t>
  </si>
  <si>
    <t>Decatherms</t>
  </si>
  <si>
    <t>Therms</t>
  </si>
  <si>
    <t>Mcf</t>
  </si>
  <si>
    <t>Misc 2</t>
  </si>
  <si>
    <t>LOCATION</t>
  </si>
  <si>
    <t>Actual</t>
  </si>
  <si>
    <t>Misc 1</t>
  </si>
  <si>
    <t>Location</t>
  </si>
  <si>
    <t>Monthly</t>
  </si>
  <si>
    <t>12 Month</t>
  </si>
  <si>
    <t>Starch</t>
  </si>
  <si>
    <t>Cyclone</t>
  </si>
  <si>
    <t>Boiler</t>
  </si>
  <si>
    <t>Running Total</t>
  </si>
  <si>
    <t>Rolling Avg</t>
  </si>
  <si>
    <t>Total for Emissions</t>
  </si>
  <si>
    <t>12 Month Rolling</t>
  </si>
  <si>
    <t>Tons / Year</t>
  </si>
  <si>
    <t>Summary of VOC and HAPs</t>
  </si>
  <si>
    <t>gal</t>
  </si>
  <si>
    <t>VOC Content</t>
  </si>
  <si>
    <t>Amount</t>
  </si>
  <si>
    <t>Parts Washer Service Tracking</t>
  </si>
  <si>
    <t>Shipped</t>
  </si>
  <si>
    <t>lbs/gal weight</t>
  </si>
  <si>
    <t>Capacity</t>
  </si>
  <si>
    <t>Parts Washer(s)</t>
  </si>
  <si>
    <t>Consumed</t>
  </si>
  <si>
    <t>Solvent in Drum</t>
  </si>
  <si>
    <t>Storage</t>
  </si>
  <si>
    <t>Gallons</t>
  </si>
  <si>
    <t>Optional</t>
  </si>
  <si>
    <t>Rolling Average</t>
  </si>
  <si>
    <t>Percent Weight of Sulfur</t>
  </si>
  <si>
    <t>Misc 3</t>
  </si>
  <si>
    <t>Misc 4</t>
  </si>
  <si>
    <t>Misc 5</t>
  </si>
  <si>
    <t>Misc 6</t>
  </si>
  <si>
    <t>Misc 7</t>
  </si>
  <si>
    <t>Misc 8</t>
  </si>
  <si>
    <t>Ink Supplier # 2</t>
  </si>
  <si>
    <t>Ink Supplier # 1</t>
  </si>
  <si>
    <t>Ammonia</t>
  </si>
  <si>
    <t>Lead</t>
  </si>
  <si>
    <t>Captured</t>
  </si>
  <si>
    <t>Baled Material Numbers</t>
  </si>
  <si>
    <t>Adhesive Supplier # 1</t>
  </si>
  <si>
    <t>AMMONIA</t>
  </si>
  <si>
    <t>LEAD</t>
  </si>
  <si>
    <t>Fuel Rating</t>
  </si>
  <si>
    <t>CO2</t>
  </si>
  <si>
    <r>
      <t>CO</t>
    </r>
    <r>
      <rPr>
        <b/>
        <vertAlign val="subscript"/>
        <sz val="10"/>
        <rFont val="Arial"/>
        <family val="2"/>
      </rPr>
      <t>2</t>
    </r>
  </si>
  <si>
    <r>
      <t>CO</t>
    </r>
    <r>
      <rPr>
        <vertAlign val="subscript"/>
        <sz val="9.9"/>
        <rFont val="Times New Roman"/>
        <family val="1"/>
      </rPr>
      <t>2</t>
    </r>
  </si>
  <si>
    <t>Starch Unloading</t>
  </si>
  <si>
    <t>Into Silo</t>
  </si>
  <si>
    <t>Particulate Emissions</t>
  </si>
  <si>
    <r>
      <t xml:space="preserve">Factor for Starch Loading </t>
    </r>
    <r>
      <rPr>
        <sz val="10"/>
        <rFont val="Arial"/>
        <family val="2"/>
      </rPr>
      <t>(lbs/ton of starch)</t>
    </r>
  </si>
  <si>
    <t>Anytown</t>
  </si>
  <si>
    <t>Plant</t>
  </si>
  <si>
    <t>Permit Limits</t>
  </si>
  <si>
    <t>Equipment Description</t>
  </si>
  <si>
    <t>Boiler # 1</t>
  </si>
  <si>
    <t>Boiler # 2</t>
  </si>
  <si>
    <t>Converting Equipment</t>
  </si>
  <si>
    <t>HAPs</t>
  </si>
  <si>
    <t>VOCs</t>
  </si>
  <si>
    <t>Speciated HAPs (if required)</t>
  </si>
  <si>
    <t>lbs/MMscf</t>
  </si>
  <si>
    <t>Boiler # 3</t>
  </si>
  <si>
    <t>Boiler # 4</t>
  </si>
  <si>
    <t>Starch Handling</t>
  </si>
  <si>
    <t>Other Fuel</t>
  </si>
  <si>
    <t>PM      0.6 lb/1000 gallons</t>
  </si>
  <si>
    <t>SO2     0.10S lb/1000 gallons (S= Sulfur content in gr/100ft^3)</t>
  </si>
  <si>
    <t>NOx   19 lb/1000 gallons</t>
  </si>
  <si>
    <t>N2O   0.9 lb/1000 gallons</t>
  </si>
  <si>
    <t>CO      3.2 lb/1000 gallons</t>
  </si>
  <si>
    <t>CO2    12,500 lb/1000 gallons</t>
  </si>
  <si>
    <t>VOC   0.5 lb/1000 gallons</t>
  </si>
  <si>
    <t>CH4    0.2 lb/1000 gallons</t>
  </si>
  <si>
    <t>Thousand gallons</t>
  </si>
  <si>
    <t>12 month Rolling Average
Emissions in lbs</t>
  </si>
  <si>
    <t>Average for Emissions</t>
  </si>
  <si>
    <t>Version fba_05_29_08 REV: 12_09</t>
  </si>
  <si>
    <t>12 month Running Total
Emissions in lbs</t>
  </si>
</sst>
</file>

<file path=xl/styles.xml><?xml version="1.0" encoding="utf-8"?>
<styleSheet xmlns="http://schemas.openxmlformats.org/spreadsheetml/2006/main">
  <numFmts count="12">
    <numFmt numFmtId="43" formatCode="_(* #,##0.00_);_(* \(#,##0.00\);_(* &quot;-&quot;??_);_(@_)"/>
    <numFmt numFmtId="164" formatCode="0.0"/>
    <numFmt numFmtId="165" formatCode="0.000"/>
    <numFmt numFmtId="166" formatCode="0.0000000"/>
    <numFmt numFmtId="167" formatCode="0.000000"/>
    <numFmt numFmtId="168" formatCode="_(* #,##0.0_);_(* \(#,##0.0\);_(* &quot;-&quot;??_);_(@_)"/>
    <numFmt numFmtId="169" formatCode="_(* #,##0_);_(* \(#,##0\);_(* &quot;-&quot;??_);_(@_)"/>
    <numFmt numFmtId="170" formatCode="_(* #,##0.000_);_(* \(#,##0.000\);_(* &quot;-&quot;??_);_(@_)"/>
    <numFmt numFmtId="171" formatCode="_(* #,##0.0_);_(* \(#,##0.0\);_(* &quot;-&quot;?_);_(@_)"/>
    <numFmt numFmtId="172" formatCode="#,##0.0"/>
    <numFmt numFmtId="173" formatCode="mm/dd/yy"/>
    <numFmt numFmtId="174" formatCode="_(* #,##0.000_);_(* \(#,##0.000\);_(* &quot;-&quot;?_);_(@_)"/>
  </numFmts>
  <fonts count="27">
    <font>
      <sz val="10"/>
      <name val="Arial"/>
    </font>
    <font>
      <sz val="10"/>
      <name val="Arial"/>
    </font>
    <font>
      <b/>
      <sz val="10"/>
      <name val="Times New Roman"/>
      <family val="1"/>
    </font>
    <font>
      <sz val="10"/>
      <name val="Times New Roman"/>
      <family val="1"/>
    </font>
    <font>
      <b/>
      <sz val="14"/>
      <name val="Times New Roman"/>
      <family val="1"/>
    </font>
    <font>
      <b/>
      <sz val="11"/>
      <name val="Times New Roman"/>
      <family val="1"/>
    </font>
    <font>
      <b/>
      <i/>
      <sz val="11"/>
      <name val="Times New Roman"/>
      <family val="1"/>
    </font>
    <font>
      <sz val="11"/>
      <name val="Times New Roman"/>
      <family val="1"/>
    </font>
    <font>
      <sz val="11"/>
      <name val="Times New Roman"/>
    </font>
    <font>
      <b/>
      <sz val="8"/>
      <color indexed="81"/>
      <name val="Tahoma"/>
    </font>
    <font>
      <b/>
      <sz val="14"/>
      <name val="Arial"/>
      <family val="2"/>
    </font>
    <font>
      <b/>
      <sz val="10"/>
      <name val="Arial"/>
      <family val="2"/>
    </font>
    <font>
      <sz val="12"/>
      <name val="Arial"/>
      <family val="2"/>
    </font>
    <font>
      <b/>
      <sz val="12"/>
      <name val="Arial"/>
      <family val="2"/>
    </font>
    <font>
      <sz val="10"/>
      <name val="Arial"/>
      <family val="2"/>
    </font>
    <font>
      <b/>
      <sz val="16"/>
      <name val="Times New Roman"/>
      <family val="1"/>
    </font>
    <font>
      <sz val="8"/>
      <color indexed="10"/>
      <name val="Times New Roman"/>
      <family val="1"/>
    </font>
    <font>
      <b/>
      <vertAlign val="subscript"/>
      <sz val="10"/>
      <name val="Arial"/>
      <family val="2"/>
    </font>
    <font>
      <vertAlign val="subscript"/>
      <sz val="9.9"/>
      <name val="Times New Roman"/>
      <family val="1"/>
    </font>
    <font>
      <sz val="9"/>
      <name val="Times New Roman"/>
    </font>
    <font>
      <sz val="8"/>
      <color indexed="81"/>
      <name val="Tahoma"/>
    </font>
    <font>
      <sz val="8"/>
      <name val="Arial"/>
    </font>
    <font>
      <sz val="9"/>
      <color indexed="8"/>
      <name val="Verdana"/>
      <family val="2"/>
    </font>
    <font>
      <b/>
      <sz val="16"/>
      <name val="Arial"/>
      <family val="2"/>
    </font>
    <font>
      <b/>
      <sz val="12"/>
      <color indexed="12"/>
      <name val="Garamond"/>
      <family val="1"/>
    </font>
    <font>
      <sz val="10.5"/>
      <name val="Consolas"/>
      <family val="3"/>
    </font>
    <font>
      <sz val="11"/>
      <name val="Calibri"/>
      <family val="2"/>
    </font>
  </fonts>
  <fills count="1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13"/>
        <bgColor indexed="64"/>
      </patternFill>
    </fill>
    <fill>
      <patternFill patternType="lightUp"/>
    </fill>
    <fill>
      <patternFill patternType="solid">
        <fgColor indexed="43"/>
        <bgColor indexed="64"/>
      </patternFill>
    </fill>
    <fill>
      <patternFill patternType="solid">
        <fgColor indexed="55"/>
        <bgColor indexed="64"/>
      </patternFill>
    </fill>
  </fills>
  <borders count="77">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0" fontId="8" fillId="0" borderId="0"/>
    <xf numFmtId="9" fontId="1" fillId="0" borderId="0" applyFont="0" applyFill="0" applyBorder="0" applyAlignment="0" applyProtection="0"/>
  </cellStyleXfs>
  <cellXfs count="566">
    <xf numFmtId="0" fontId="0" fillId="0" borderId="0" xfId="0"/>
    <xf numFmtId="0" fontId="2" fillId="2" borderId="0" xfId="0" applyFont="1" applyFill="1" applyBorder="1" applyAlignment="1">
      <alignment horizontal="left"/>
    </xf>
    <xf numFmtId="0" fontId="2" fillId="2" borderId="0" xfId="0" applyFont="1" applyFill="1" applyBorder="1" applyAlignment="1">
      <alignment horizontal="center"/>
    </xf>
    <xf numFmtId="2" fontId="2" fillId="2" borderId="0" xfId="0" applyNumberFormat="1" applyFont="1" applyFill="1" applyBorder="1" applyAlignment="1">
      <alignment horizontal="center"/>
    </xf>
    <xf numFmtId="0" fontId="3" fillId="2" borderId="0" xfId="0" applyFont="1" applyFill="1" applyBorder="1"/>
    <xf numFmtId="0" fontId="2" fillId="2" borderId="1" xfId="0" applyFont="1" applyFill="1" applyBorder="1" applyAlignment="1">
      <alignment horizontal="center"/>
    </xf>
    <xf numFmtId="2" fontId="2" fillId="2" borderId="1" xfId="0" applyNumberFormat="1" applyFont="1" applyFill="1" applyBorder="1" applyAlignment="1">
      <alignment horizontal="center"/>
    </xf>
    <xf numFmtId="0" fontId="3" fillId="2" borderId="2" xfId="0" applyFont="1" applyFill="1" applyBorder="1"/>
    <xf numFmtId="0" fontId="3" fillId="3" borderId="3" xfId="0" applyFont="1" applyFill="1" applyBorder="1"/>
    <xf numFmtId="2" fontId="3" fillId="3" borderId="4" xfId="0" applyNumberFormat="1" applyFont="1" applyFill="1" applyBorder="1"/>
    <xf numFmtId="2" fontId="3" fillId="3" borderId="5" xfId="0" applyNumberFormat="1" applyFont="1" applyFill="1" applyBorder="1"/>
    <xf numFmtId="0" fontId="3" fillId="2" borderId="6" xfId="0" applyFont="1" applyFill="1" applyBorder="1"/>
    <xf numFmtId="0" fontId="3" fillId="3" borderId="7" xfId="0" applyFont="1" applyFill="1" applyBorder="1"/>
    <xf numFmtId="2" fontId="3" fillId="3" borderId="8" xfId="0" applyNumberFormat="1" applyFont="1" applyFill="1" applyBorder="1"/>
    <xf numFmtId="2" fontId="3" fillId="3" borderId="9" xfId="0" applyNumberFormat="1" applyFont="1" applyFill="1" applyBorder="1"/>
    <xf numFmtId="0" fontId="3" fillId="2" borderId="10" xfId="0" applyFont="1" applyFill="1" applyBorder="1"/>
    <xf numFmtId="0" fontId="3" fillId="3" borderId="11" xfId="0" applyFont="1" applyFill="1" applyBorder="1"/>
    <xf numFmtId="2" fontId="3" fillId="3" borderId="12" xfId="0" applyNumberFormat="1" applyFont="1" applyFill="1" applyBorder="1"/>
    <xf numFmtId="2" fontId="3" fillId="3" borderId="13" xfId="0" applyNumberFormat="1" applyFont="1" applyFill="1" applyBorder="1"/>
    <xf numFmtId="17" fontId="3" fillId="3" borderId="3" xfId="0" applyNumberFormat="1" applyFont="1" applyFill="1" applyBorder="1"/>
    <xf numFmtId="2" fontId="3" fillId="3" borderId="14" xfId="0" applyNumberFormat="1" applyFont="1" applyFill="1" applyBorder="1"/>
    <xf numFmtId="17" fontId="3" fillId="3" borderId="7" xfId="0" applyNumberFormat="1" applyFont="1" applyFill="1" applyBorder="1"/>
    <xf numFmtId="17" fontId="3" fillId="3" borderId="11" xfId="0" applyNumberFormat="1" applyFont="1" applyFill="1" applyBorder="1"/>
    <xf numFmtId="2" fontId="3" fillId="2" borderId="0" xfId="0" applyNumberFormat="1" applyFont="1" applyFill="1" applyBorder="1"/>
    <xf numFmtId="17" fontId="2" fillId="2" borderId="0" xfId="0" applyNumberFormat="1" applyFont="1" applyFill="1" applyBorder="1" applyAlignment="1">
      <alignment horizontal="center"/>
    </xf>
    <xf numFmtId="0" fontId="3" fillId="2" borderId="0" xfId="0" applyFont="1" applyFill="1" applyBorder="1" applyAlignment="1">
      <alignment horizontal="right"/>
    </xf>
    <xf numFmtId="0" fontId="3" fillId="2" borderId="4" xfId="0" applyFont="1" applyFill="1" applyBorder="1" applyAlignment="1">
      <alignment horizontal="right"/>
    </xf>
    <xf numFmtId="0" fontId="3" fillId="2" borderId="8" xfId="0" applyFont="1" applyFill="1" applyBorder="1" applyAlignment="1">
      <alignment horizontal="right"/>
    </xf>
    <xf numFmtId="0" fontId="3" fillId="2" borderId="12" xfId="0" applyFont="1" applyFill="1" applyBorder="1" applyAlignment="1">
      <alignment horizontal="right"/>
    </xf>
    <xf numFmtId="17" fontId="3" fillId="2" borderId="0" xfId="0" applyNumberFormat="1" applyFont="1" applyFill="1" applyBorder="1" applyAlignment="1">
      <alignment horizontal="right"/>
    </xf>
    <xf numFmtId="2" fontId="3" fillId="2" borderId="0" xfId="0" applyNumberFormat="1" applyFont="1" applyFill="1" applyBorder="1" applyAlignment="1">
      <alignment horizontal="right"/>
    </xf>
    <xf numFmtId="2" fontId="3" fillId="3" borderId="5" xfId="0" applyNumberFormat="1" applyFont="1" applyFill="1" applyBorder="1" applyAlignment="1">
      <alignment horizontal="right"/>
    </xf>
    <xf numFmtId="2" fontId="3" fillId="3" borderId="9" xfId="0" applyNumberFormat="1" applyFont="1" applyFill="1" applyBorder="1" applyAlignment="1">
      <alignment horizontal="right"/>
    </xf>
    <xf numFmtId="2" fontId="3" fillId="3" borderId="13" xfId="0" applyNumberFormat="1" applyFont="1" applyFill="1" applyBorder="1" applyAlignment="1">
      <alignment horizontal="right"/>
    </xf>
    <xf numFmtId="0" fontId="2" fillId="2" borderId="0" xfId="0" applyFont="1" applyFill="1" applyBorder="1"/>
    <xf numFmtId="2" fontId="2" fillId="2" borderId="0" xfId="0" applyNumberFormat="1" applyFont="1" applyFill="1" applyBorder="1"/>
    <xf numFmtId="0" fontId="3" fillId="2" borderId="4" xfId="0" applyFont="1" applyFill="1" applyBorder="1"/>
    <xf numFmtId="0" fontId="3" fillId="3" borderId="5" xfId="0" applyFont="1" applyFill="1" applyBorder="1"/>
    <xf numFmtId="0" fontId="3" fillId="2" borderId="8" xfId="0" applyFont="1" applyFill="1" applyBorder="1"/>
    <xf numFmtId="0" fontId="3" fillId="3" borderId="9" xfId="0" applyFont="1" applyFill="1" applyBorder="1"/>
    <xf numFmtId="0" fontId="3" fillId="2" borderId="12" xfId="0" applyFont="1" applyFill="1" applyBorder="1"/>
    <xf numFmtId="0" fontId="3" fillId="3" borderId="13" xfId="0" applyFont="1" applyFill="1" applyBorder="1"/>
    <xf numFmtId="0" fontId="3" fillId="3" borderId="15" xfId="0" applyFont="1" applyFill="1" applyBorder="1"/>
    <xf numFmtId="17" fontId="3" fillId="3" borderId="15" xfId="0" applyNumberFormat="1" applyFont="1" applyFill="1" applyBorder="1"/>
    <xf numFmtId="2" fontId="3" fillId="3" borderId="16" xfId="0" applyNumberFormat="1" applyFont="1" applyFill="1" applyBorder="1"/>
    <xf numFmtId="2" fontId="3" fillId="3" borderId="17" xfId="0" applyNumberFormat="1" applyFont="1" applyFill="1" applyBorder="1"/>
    <xf numFmtId="2" fontId="3" fillId="3" borderId="18" xfId="0" applyNumberFormat="1" applyFont="1" applyFill="1" applyBorder="1"/>
    <xf numFmtId="2" fontId="3" fillId="3" borderId="15" xfId="0" applyNumberFormat="1" applyFont="1" applyFill="1" applyBorder="1"/>
    <xf numFmtId="2" fontId="3" fillId="3" borderId="7" xfId="0" applyNumberFormat="1" applyFont="1" applyFill="1" applyBorder="1"/>
    <xf numFmtId="2" fontId="3" fillId="3" borderId="11" xfId="0" applyNumberFormat="1" applyFont="1" applyFill="1" applyBorder="1"/>
    <xf numFmtId="17" fontId="3" fillId="3" borderId="15" xfId="0" applyNumberFormat="1" applyFont="1" applyFill="1" applyBorder="1" applyAlignment="1">
      <alignment horizontal="right"/>
    </xf>
    <xf numFmtId="17" fontId="3" fillId="3" borderId="7" xfId="0" applyNumberFormat="1" applyFont="1" applyFill="1" applyBorder="1" applyAlignment="1">
      <alignment horizontal="right"/>
    </xf>
    <xf numFmtId="17" fontId="3" fillId="3" borderId="11" xfId="0" applyNumberFormat="1" applyFont="1" applyFill="1" applyBorder="1" applyAlignment="1">
      <alignment horizontal="right"/>
    </xf>
    <xf numFmtId="2" fontId="3" fillId="3" borderId="16" xfId="0" applyNumberFormat="1" applyFont="1" applyFill="1" applyBorder="1" applyAlignment="1">
      <alignment horizontal="right"/>
    </xf>
    <xf numFmtId="2" fontId="3" fillId="3" borderId="17" xfId="0" applyNumberFormat="1" applyFont="1" applyFill="1" applyBorder="1" applyAlignment="1">
      <alignment horizontal="right"/>
    </xf>
    <xf numFmtId="2" fontId="3" fillId="3" borderId="18" xfId="0" applyNumberFormat="1" applyFont="1" applyFill="1" applyBorder="1" applyAlignment="1">
      <alignment horizontal="right"/>
    </xf>
    <xf numFmtId="2" fontId="3" fillId="3" borderId="4" xfId="0" applyNumberFormat="1" applyFont="1" applyFill="1" applyBorder="1" applyAlignment="1">
      <alignment horizontal="right"/>
    </xf>
    <xf numFmtId="2" fontId="3" fillId="3" borderId="8" xfId="0" applyNumberFormat="1" applyFont="1" applyFill="1" applyBorder="1" applyAlignment="1">
      <alignment horizontal="right"/>
    </xf>
    <xf numFmtId="2" fontId="3" fillId="3" borderId="12" xfId="0" applyNumberFormat="1" applyFont="1" applyFill="1" applyBorder="1" applyAlignment="1">
      <alignment horizontal="right"/>
    </xf>
    <xf numFmtId="2" fontId="3" fillId="3" borderId="15" xfId="0" applyNumberFormat="1" applyFont="1" applyFill="1" applyBorder="1" applyAlignment="1">
      <alignment horizontal="right"/>
    </xf>
    <xf numFmtId="2" fontId="3" fillId="3" borderId="7" xfId="0" applyNumberFormat="1" applyFont="1" applyFill="1" applyBorder="1" applyAlignment="1">
      <alignment horizontal="right"/>
    </xf>
    <xf numFmtId="2" fontId="3" fillId="3" borderId="11" xfId="0" applyNumberFormat="1" applyFont="1" applyFill="1" applyBorder="1" applyAlignment="1">
      <alignment horizontal="right"/>
    </xf>
    <xf numFmtId="0" fontId="3" fillId="2" borderId="19" xfId="0" applyFont="1" applyFill="1" applyBorder="1" applyAlignment="1">
      <alignment horizontal="right"/>
    </xf>
    <xf numFmtId="17" fontId="3" fillId="2" borderId="0" xfId="0" applyNumberFormat="1" applyFont="1" applyFill="1" applyBorder="1"/>
    <xf numFmtId="2" fontId="3" fillId="3" borderId="5" xfId="0" applyNumberFormat="1" applyFont="1" applyFill="1" applyBorder="1" applyAlignment="1">
      <alignment horizontal="center"/>
    </xf>
    <xf numFmtId="2" fontId="3" fillId="3" borderId="9" xfId="0" applyNumberFormat="1" applyFont="1" applyFill="1" applyBorder="1" applyAlignment="1">
      <alignment horizontal="center"/>
    </xf>
    <xf numFmtId="2" fontId="3" fillId="3" borderId="13" xfId="0" applyNumberFormat="1" applyFont="1" applyFill="1" applyBorder="1" applyAlignment="1">
      <alignment horizontal="center"/>
    </xf>
    <xf numFmtId="17" fontId="3" fillId="3" borderId="15" xfId="0" applyNumberFormat="1" applyFont="1" applyFill="1" applyBorder="1" applyAlignment="1">
      <alignment horizontal="center"/>
    </xf>
    <xf numFmtId="17" fontId="3" fillId="3" borderId="7" xfId="0" applyNumberFormat="1" applyFont="1" applyFill="1" applyBorder="1" applyAlignment="1">
      <alignment horizontal="center"/>
    </xf>
    <xf numFmtId="17" fontId="3" fillId="3" borderId="11" xfId="0" applyNumberFormat="1" applyFont="1" applyFill="1" applyBorder="1" applyAlignment="1">
      <alignment horizontal="center"/>
    </xf>
    <xf numFmtId="2" fontId="3" fillId="3" borderId="16" xfId="0" applyNumberFormat="1" applyFont="1" applyFill="1" applyBorder="1" applyAlignment="1">
      <alignment horizontal="center"/>
    </xf>
    <xf numFmtId="2" fontId="3" fillId="3" borderId="17" xfId="0" applyNumberFormat="1" applyFont="1" applyFill="1" applyBorder="1" applyAlignment="1">
      <alignment horizontal="center"/>
    </xf>
    <xf numFmtId="2" fontId="3" fillId="3" borderId="18" xfId="0" applyNumberFormat="1" applyFont="1" applyFill="1" applyBorder="1" applyAlignment="1">
      <alignment horizontal="center"/>
    </xf>
    <xf numFmtId="2" fontId="3" fillId="3" borderId="4" xfId="0" applyNumberFormat="1" applyFont="1" applyFill="1" applyBorder="1" applyAlignment="1">
      <alignment horizontal="center"/>
    </xf>
    <xf numFmtId="2" fontId="3" fillId="3" borderId="8" xfId="0" applyNumberFormat="1" applyFont="1" applyFill="1" applyBorder="1" applyAlignment="1">
      <alignment horizontal="center"/>
    </xf>
    <xf numFmtId="2" fontId="3" fillId="3" borderId="12" xfId="0" applyNumberFormat="1" applyFont="1" applyFill="1" applyBorder="1" applyAlignment="1">
      <alignment horizontal="center"/>
    </xf>
    <xf numFmtId="0" fontId="3" fillId="3" borderId="15" xfId="0" applyNumberFormat="1" applyFont="1" applyFill="1" applyBorder="1" applyAlignment="1">
      <alignment horizontal="center"/>
    </xf>
    <xf numFmtId="0" fontId="3" fillId="3" borderId="7" xfId="0" applyNumberFormat="1" applyFont="1" applyFill="1" applyBorder="1" applyAlignment="1">
      <alignment horizontal="center"/>
    </xf>
    <xf numFmtId="0" fontId="3" fillId="3" borderId="11" xfId="0" applyNumberFormat="1" applyFont="1" applyFill="1" applyBorder="1" applyAlignment="1">
      <alignment horizontal="center"/>
    </xf>
    <xf numFmtId="0" fontId="5" fillId="0" borderId="20" xfId="0" applyFont="1" applyBorder="1"/>
    <xf numFmtId="0" fontId="5" fillId="0" borderId="21" xfId="0" applyFont="1" applyBorder="1"/>
    <xf numFmtId="0" fontId="5" fillId="0" borderId="21" xfId="0" applyFont="1" applyBorder="1" applyAlignment="1">
      <alignment horizontal="center"/>
    </xf>
    <xf numFmtId="0" fontId="6" fillId="0" borderId="22" xfId="0" applyFont="1" applyBorder="1" applyAlignment="1">
      <alignment horizontal="left"/>
    </xf>
    <xf numFmtId="0" fontId="5" fillId="0" borderId="0"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1" xfId="0" applyFont="1" applyBorder="1" applyAlignment="1">
      <alignment horizontal="center"/>
    </xf>
    <xf numFmtId="0" fontId="5" fillId="0" borderId="25" xfId="0" applyFont="1" applyBorder="1" applyAlignment="1">
      <alignment horizontal="center"/>
    </xf>
    <xf numFmtId="0" fontId="5" fillId="0" borderId="22" xfId="0" applyFont="1" applyBorder="1" applyAlignment="1">
      <alignment horizontal="center"/>
    </xf>
    <xf numFmtId="2" fontId="7" fillId="4" borderId="2" xfId="0" applyNumberFormat="1" applyFont="1" applyFill="1" applyBorder="1" applyAlignment="1">
      <alignment horizontal="center"/>
    </xf>
    <xf numFmtId="0" fontId="3" fillId="0" borderId="0" xfId="0" applyFont="1"/>
    <xf numFmtId="0" fontId="3" fillId="0" borderId="0" xfId="0" applyFont="1" applyAlignment="1">
      <alignment horizontal="center"/>
    </xf>
    <xf numFmtId="0" fontId="3" fillId="0" borderId="8" xfId="0" applyFont="1" applyBorder="1"/>
    <xf numFmtId="17" fontId="3" fillId="0" borderId="6" xfId="0" applyNumberFormat="1" applyFont="1" applyBorder="1"/>
    <xf numFmtId="2" fontId="3" fillId="0" borderId="17" xfId="0" applyNumberFormat="1" applyFont="1" applyBorder="1" applyAlignment="1">
      <alignment horizontal="center"/>
    </xf>
    <xf numFmtId="2" fontId="3" fillId="0" borderId="26" xfId="0" applyNumberFormat="1" applyFont="1" applyBorder="1" applyAlignment="1">
      <alignment horizontal="center"/>
    </xf>
    <xf numFmtId="0" fontId="3" fillId="0" borderId="17" xfId="0" applyFont="1" applyBorder="1" applyAlignment="1">
      <alignment horizontal="center"/>
    </xf>
    <xf numFmtId="0" fontId="3" fillId="0" borderId="9" xfId="0" applyFont="1" applyBorder="1" applyAlignment="1">
      <alignment horizontal="center"/>
    </xf>
    <xf numFmtId="2" fontId="3" fillId="0" borderId="27" xfId="0" applyNumberFormat="1" applyFont="1" applyBorder="1" applyAlignment="1">
      <alignment horizontal="center"/>
    </xf>
    <xf numFmtId="0" fontId="3" fillId="0" borderId="22" xfId="0" applyFont="1" applyBorder="1"/>
    <xf numFmtId="0" fontId="3" fillId="0" borderId="24" xfId="0" applyFont="1" applyBorder="1"/>
    <xf numFmtId="2" fontId="3" fillId="0" borderId="18" xfId="0" applyNumberFormat="1" applyFont="1" applyBorder="1" applyAlignment="1">
      <alignment horizontal="center"/>
    </xf>
    <xf numFmtId="2" fontId="3" fillId="0" borderId="13" xfId="0" applyNumberFormat="1" applyFont="1" applyBorder="1" applyAlignment="1">
      <alignment horizontal="center"/>
    </xf>
    <xf numFmtId="0" fontId="3" fillId="0" borderId="4" xfId="0" applyFont="1" applyBorder="1"/>
    <xf numFmtId="17" fontId="3" fillId="0" borderId="28" xfId="0" applyNumberFormat="1" applyFont="1" applyBorder="1"/>
    <xf numFmtId="2" fontId="7" fillId="4" borderId="28" xfId="0" applyNumberFormat="1" applyFont="1" applyFill="1" applyBorder="1" applyAlignment="1">
      <alignment horizontal="center"/>
    </xf>
    <xf numFmtId="2" fontId="7" fillId="4" borderId="5" xfId="0" applyNumberFormat="1" applyFont="1" applyFill="1" applyBorder="1" applyAlignment="1">
      <alignment horizontal="center"/>
    </xf>
    <xf numFmtId="2" fontId="7" fillId="4" borderId="29" xfId="0" applyNumberFormat="1" applyFont="1" applyFill="1" applyBorder="1" applyAlignment="1">
      <alignment horizontal="center"/>
    </xf>
    <xf numFmtId="17" fontId="3" fillId="0" borderId="30" xfId="0" applyNumberFormat="1" applyFont="1" applyBorder="1"/>
    <xf numFmtId="0" fontId="3" fillId="0" borderId="20" xfId="0" applyFont="1" applyBorder="1"/>
    <xf numFmtId="2" fontId="3" fillId="0" borderId="16" xfId="0" applyNumberFormat="1" applyFont="1" applyBorder="1" applyAlignment="1">
      <alignment horizontal="center"/>
    </xf>
    <xf numFmtId="2" fontId="3" fillId="0" borderId="31" xfId="0" applyNumberFormat="1" applyFont="1" applyBorder="1" applyAlignment="1">
      <alignment horizontal="center"/>
    </xf>
    <xf numFmtId="0" fontId="3" fillId="0" borderId="16" xfId="0" applyFont="1" applyBorder="1"/>
    <xf numFmtId="0" fontId="3" fillId="0" borderId="31" xfId="0" applyFont="1" applyBorder="1"/>
    <xf numFmtId="0" fontId="3" fillId="0" borderId="16" xfId="0" applyFont="1" applyBorder="1" applyAlignment="1">
      <alignment horizontal="center"/>
    </xf>
    <xf numFmtId="0" fontId="3" fillId="0" borderId="5" xfId="0" applyFont="1" applyBorder="1" applyAlignment="1">
      <alignment horizontal="center"/>
    </xf>
    <xf numFmtId="2" fontId="3" fillId="0" borderId="32" xfId="0" applyNumberFormat="1" applyFont="1" applyBorder="1" applyAlignment="1">
      <alignment horizontal="center"/>
    </xf>
    <xf numFmtId="2" fontId="3" fillId="0" borderId="33" xfId="0" applyNumberFormat="1" applyFont="1" applyBorder="1" applyAlignment="1">
      <alignment horizontal="center"/>
    </xf>
    <xf numFmtId="2" fontId="7" fillId="4" borderId="34" xfId="0" applyNumberFormat="1" applyFont="1" applyFill="1" applyBorder="1" applyAlignment="1">
      <alignment horizontal="center"/>
    </xf>
    <xf numFmtId="2" fontId="7" fillId="4" borderId="35" xfId="0" applyNumberFormat="1" applyFont="1" applyFill="1" applyBorder="1" applyAlignment="1">
      <alignment horizontal="center"/>
    </xf>
    <xf numFmtId="2" fontId="3" fillId="0" borderId="36" xfId="0" applyNumberFormat="1" applyFont="1" applyBorder="1" applyAlignment="1">
      <alignment horizontal="center"/>
    </xf>
    <xf numFmtId="2" fontId="3" fillId="0" borderId="37" xfId="0" applyNumberFormat="1" applyFont="1" applyBorder="1" applyAlignment="1">
      <alignment horizontal="center"/>
    </xf>
    <xf numFmtId="2" fontId="3" fillId="0" borderId="38" xfId="0" applyNumberFormat="1" applyFont="1" applyBorder="1" applyAlignment="1">
      <alignment horizontal="center"/>
    </xf>
    <xf numFmtId="2" fontId="3" fillId="0" borderId="39" xfId="0" applyNumberFormat="1" applyFont="1" applyBorder="1" applyAlignment="1">
      <alignment horizontal="center"/>
    </xf>
    <xf numFmtId="0" fontId="3" fillId="0" borderId="19" xfId="0" applyFont="1" applyBorder="1"/>
    <xf numFmtId="2" fontId="3" fillId="3" borderId="4" xfId="0" quotePrefix="1" applyNumberFormat="1" applyFont="1" applyFill="1" applyBorder="1" applyAlignment="1">
      <alignment horizontal="center"/>
    </xf>
    <xf numFmtId="0" fontId="3" fillId="2" borderId="8" xfId="0" applyFont="1" applyFill="1" applyBorder="1" applyAlignment="1">
      <alignment horizontal="left"/>
    </xf>
    <xf numFmtId="0" fontId="8" fillId="0" borderId="0" xfId="2"/>
    <xf numFmtId="10" fontId="8" fillId="0" borderId="0" xfId="3" applyNumberFormat="1" applyFont="1" applyAlignment="1">
      <alignment horizontal="center"/>
    </xf>
    <xf numFmtId="0" fontId="8" fillId="0" borderId="0" xfId="2" applyAlignment="1">
      <alignment horizontal="center"/>
    </xf>
    <xf numFmtId="169" fontId="8" fillId="0" borderId="0" xfId="1" applyNumberFormat="1" applyFont="1" applyAlignment="1">
      <alignment horizontal="center"/>
    </xf>
    <xf numFmtId="0" fontId="8" fillId="0" borderId="40" xfId="2" applyBorder="1" applyAlignment="1">
      <alignment horizontal="center"/>
    </xf>
    <xf numFmtId="17" fontId="8" fillId="0" borderId="0" xfId="2" applyNumberFormat="1" applyAlignment="1">
      <alignment horizontal="center"/>
    </xf>
    <xf numFmtId="169" fontId="8" fillId="5" borderId="0" xfId="1" applyNumberFormat="1" applyFont="1" applyFill="1" applyAlignment="1">
      <alignment horizontal="center"/>
    </xf>
    <xf numFmtId="166" fontId="8" fillId="0" borderId="0" xfId="2" applyNumberFormat="1" applyAlignment="1">
      <alignment horizontal="center"/>
    </xf>
    <xf numFmtId="169" fontId="8" fillId="5" borderId="41" xfId="1" applyNumberFormat="1" applyFont="1" applyFill="1" applyBorder="1" applyAlignment="1">
      <alignment horizontal="center"/>
    </xf>
    <xf numFmtId="0" fontId="5" fillId="0" borderId="0" xfId="2" applyFont="1" applyAlignment="1">
      <alignment horizontal="center"/>
    </xf>
    <xf numFmtId="169" fontId="8" fillId="0" borderId="0" xfId="1" applyNumberFormat="1" applyFont="1"/>
    <xf numFmtId="166" fontId="8" fillId="0" borderId="0" xfId="1" applyNumberFormat="1" applyFont="1" applyAlignment="1">
      <alignment horizontal="center"/>
    </xf>
    <xf numFmtId="0" fontId="8" fillId="0" borderId="0" xfId="2" applyBorder="1" applyAlignment="1">
      <alignment horizontal="center"/>
    </xf>
    <xf numFmtId="17" fontId="8" fillId="0" borderId="0" xfId="2" applyNumberFormat="1" applyBorder="1" applyAlignment="1">
      <alignment horizontal="center"/>
    </xf>
    <xf numFmtId="1" fontId="8" fillId="0" borderId="21" xfId="2" applyNumberFormat="1" applyBorder="1" applyAlignment="1">
      <alignment horizontal="center"/>
    </xf>
    <xf numFmtId="17" fontId="8" fillId="0" borderId="22" xfId="2" applyNumberFormat="1" applyBorder="1" applyAlignment="1">
      <alignment horizontal="center"/>
    </xf>
    <xf numFmtId="2" fontId="8" fillId="0" borderId="9" xfId="2" applyNumberFormat="1" applyBorder="1" applyAlignment="1">
      <alignment horizontal="center"/>
    </xf>
    <xf numFmtId="169" fontId="8" fillId="0" borderId="8" xfId="1" applyNumberFormat="1" applyFont="1" applyBorder="1" applyAlignment="1">
      <alignment horizontal="center"/>
    </xf>
    <xf numFmtId="1" fontId="8" fillId="0" borderId="9" xfId="2" applyNumberFormat="1" applyBorder="1" applyAlignment="1">
      <alignment horizontal="center"/>
    </xf>
    <xf numFmtId="164" fontId="8" fillId="0" borderId="9" xfId="2" applyNumberFormat="1" applyBorder="1" applyAlignment="1">
      <alignment horizontal="center"/>
    </xf>
    <xf numFmtId="2" fontId="8" fillId="0" borderId="0" xfId="2" applyNumberFormat="1"/>
    <xf numFmtId="17" fontId="5" fillId="0" borderId="22" xfId="2" applyNumberFormat="1" applyFont="1" applyBorder="1" applyAlignment="1">
      <alignment horizontal="center"/>
    </xf>
    <xf numFmtId="1" fontId="8" fillId="0" borderId="0" xfId="2" applyNumberFormat="1" applyAlignment="1">
      <alignment horizontal="center"/>
    </xf>
    <xf numFmtId="2" fontId="3" fillId="3" borderId="6" xfId="0" applyNumberFormat="1" applyFont="1" applyFill="1" applyBorder="1"/>
    <xf numFmtId="0" fontId="3" fillId="2" borderId="14" xfId="0" applyFont="1" applyFill="1" applyBorder="1"/>
    <xf numFmtId="2" fontId="3" fillId="3" borderId="2" xfId="0" applyNumberFormat="1" applyFont="1" applyFill="1" applyBorder="1"/>
    <xf numFmtId="2" fontId="3" fillId="0" borderId="5" xfId="0" applyNumberFormat="1" applyFont="1" applyBorder="1" applyAlignment="1">
      <alignment horizontal="center"/>
    </xf>
    <xf numFmtId="2" fontId="3" fillId="0" borderId="9" xfId="0" applyNumberFormat="1" applyFont="1" applyBorder="1" applyAlignment="1">
      <alignment horizontal="center"/>
    </xf>
    <xf numFmtId="2" fontId="3" fillId="3" borderId="10" xfId="0" applyNumberFormat="1" applyFont="1" applyFill="1" applyBorder="1"/>
    <xf numFmtId="2" fontId="3" fillId="0" borderId="29" xfId="0" applyNumberFormat="1" applyFont="1" applyBorder="1" applyAlignment="1">
      <alignment horizontal="center"/>
    </xf>
    <xf numFmtId="169" fontId="5" fillId="0" borderId="20" xfId="1" applyNumberFormat="1" applyFont="1" applyBorder="1" applyAlignment="1">
      <alignment horizontal="left"/>
    </xf>
    <xf numFmtId="0" fontId="8" fillId="6" borderId="0" xfId="2" applyFill="1" applyAlignment="1">
      <alignment horizontal="center"/>
    </xf>
    <xf numFmtId="169" fontId="8" fillId="6" borderId="0" xfId="1" applyNumberFormat="1" applyFont="1" applyFill="1" applyAlignment="1">
      <alignment horizontal="center"/>
    </xf>
    <xf numFmtId="0" fontId="8" fillId="6" borderId="0" xfId="2" applyFill="1"/>
    <xf numFmtId="0" fontId="10" fillId="0" borderId="0" xfId="0" applyFont="1" applyBorder="1" applyAlignment="1" applyProtection="1">
      <alignment horizontal="centerContinuous"/>
      <protection hidden="1"/>
    </xf>
    <xf numFmtId="0" fontId="11" fillId="0" borderId="0" xfId="0" applyFont="1" applyBorder="1" applyAlignment="1" applyProtection="1">
      <alignment horizontal="centerContinuous"/>
      <protection hidden="1"/>
    </xf>
    <xf numFmtId="0" fontId="0" fillId="0" borderId="0" xfId="0" applyBorder="1" applyProtection="1">
      <protection hidden="1"/>
    </xf>
    <xf numFmtId="0" fontId="0" fillId="0" borderId="0" xfId="0" applyProtection="1">
      <protection hidden="1"/>
    </xf>
    <xf numFmtId="0" fontId="12" fillId="0" borderId="0" xfId="0" applyFont="1" applyBorder="1" applyAlignment="1" applyProtection="1">
      <protection hidden="1"/>
    </xf>
    <xf numFmtId="0" fontId="12" fillId="0" borderId="0" xfId="0" applyFont="1" applyBorder="1" applyProtection="1">
      <protection hidden="1"/>
    </xf>
    <xf numFmtId="0" fontId="13" fillId="0" borderId="0" xfId="0" applyFont="1" applyBorder="1" applyAlignment="1" applyProtection="1">
      <alignment horizontal="right"/>
      <protection hidden="1"/>
    </xf>
    <xf numFmtId="0" fontId="13" fillId="0" borderId="0" xfId="0" applyFont="1" applyFill="1" applyBorder="1" applyAlignment="1" applyProtection="1">
      <protection hidden="1"/>
    </xf>
    <xf numFmtId="0" fontId="13" fillId="0" borderId="0" xfId="0" applyFont="1" applyBorder="1" applyProtection="1">
      <protection hidden="1"/>
    </xf>
    <xf numFmtId="0" fontId="13" fillId="0" borderId="0" xfId="0" applyFont="1" applyFill="1" applyBorder="1" applyAlignment="1" applyProtection="1">
      <alignment horizontal="right"/>
      <protection hidden="1"/>
    </xf>
    <xf numFmtId="0" fontId="13" fillId="0" borderId="0" xfId="0" applyFont="1" applyFill="1" applyBorder="1" applyAlignment="1" applyProtection="1">
      <alignment horizontal="left"/>
      <protection hidden="1"/>
    </xf>
    <xf numFmtId="0" fontId="13" fillId="0" borderId="0" xfId="0" applyFont="1" applyFill="1" applyBorder="1" applyProtection="1">
      <protection hidden="1"/>
    </xf>
    <xf numFmtId="0" fontId="11" fillId="0" borderId="0" xfId="0" applyFont="1" applyProtection="1">
      <protection hidden="1"/>
    </xf>
    <xf numFmtId="0" fontId="13" fillId="0" borderId="0" xfId="0" applyFont="1" applyBorder="1" applyAlignment="1" applyProtection="1">
      <alignment horizontal="centerContinuous"/>
      <protection hidden="1"/>
    </xf>
    <xf numFmtId="0" fontId="12" fillId="0" borderId="0" xfId="0" applyFont="1" applyBorder="1" applyAlignment="1" applyProtection="1">
      <alignment horizontal="centerContinuous"/>
      <protection hidden="1"/>
    </xf>
    <xf numFmtId="0" fontId="11" fillId="0" borderId="0" xfId="0" applyFont="1" applyBorder="1" applyAlignment="1" applyProtection="1">
      <alignment horizontal="center"/>
      <protection hidden="1"/>
    </xf>
    <xf numFmtId="0" fontId="11" fillId="0" borderId="0" xfId="0" applyFont="1" applyBorder="1" applyAlignment="1" applyProtection="1">
      <alignment horizontal="right"/>
      <protection hidden="1"/>
    </xf>
    <xf numFmtId="171" fontId="11" fillId="0" borderId="0" xfId="0" applyNumberFormat="1" applyFont="1" applyBorder="1" applyAlignment="1" applyProtection="1">
      <protection hidden="1"/>
    </xf>
    <xf numFmtId="0" fontId="11" fillId="0" borderId="0" xfId="0" applyFont="1" applyBorder="1" applyProtection="1">
      <protection hidden="1"/>
    </xf>
    <xf numFmtId="0" fontId="10"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11" fillId="0" borderId="42" xfId="0" applyFont="1" applyBorder="1" applyAlignment="1" applyProtection="1">
      <alignment horizontal="centerContinuous"/>
      <protection hidden="1"/>
    </xf>
    <xf numFmtId="0" fontId="11" fillId="0" borderId="43" xfId="0" applyFont="1" applyBorder="1" applyAlignment="1" applyProtection="1">
      <alignment horizontal="centerContinuous"/>
      <protection hidden="1"/>
    </xf>
    <xf numFmtId="0" fontId="11" fillId="0" borderId="44" xfId="0" applyFont="1" applyBorder="1" applyAlignment="1" applyProtection="1">
      <alignment horizontal="centerContinuous"/>
      <protection hidden="1"/>
    </xf>
    <xf numFmtId="0" fontId="11" fillId="0" borderId="45" xfId="0" applyFont="1" applyBorder="1" applyAlignment="1" applyProtection="1">
      <alignment horizontal="center"/>
      <protection hidden="1"/>
    </xf>
    <xf numFmtId="0" fontId="11" fillId="0" borderId="42" xfId="0" applyFont="1" applyBorder="1" applyAlignment="1" applyProtection="1">
      <alignment horizontal="center"/>
      <protection hidden="1"/>
    </xf>
    <xf numFmtId="0" fontId="11" fillId="0" borderId="46" xfId="0" applyFont="1" applyBorder="1" applyAlignment="1" applyProtection="1">
      <alignment horizontal="center"/>
      <protection hidden="1"/>
    </xf>
    <xf numFmtId="0" fontId="11" fillId="0" borderId="47" xfId="0" applyFont="1" applyBorder="1" applyAlignment="1" applyProtection="1">
      <alignment horizontal="center"/>
      <protection hidden="1"/>
    </xf>
    <xf numFmtId="0" fontId="11" fillId="0" borderId="48" xfId="0" applyFont="1" applyBorder="1" applyAlignment="1" applyProtection="1">
      <alignment horizontal="center"/>
      <protection hidden="1"/>
    </xf>
    <xf numFmtId="0" fontId="11" fillId="0" borderId="49" xfId="0" applyFont="1" applyBorder="1" applyAlignment="1" applyProtection="1">
      <alignment horizontal="center"/>
      <protection hidden="1"/>
    </xf>
    <xf numFmtId="0" fontId="11" fillId="0" borderId="0" xfId="0" applyFont="1" applyAlignment="1" applyProtection="1">
      <alignment horizontal="center"/>
      <protection hidden="1"/>
    </xf>
    <xf numFmtId="0" fontId="0" fillId="0" borderId="50" xfId="0" applyFill="1" applyBorder="1" applyAlignment="1" applyProtection="1">
      <alignment horizontal="center"/>
      <protection hidden="1"/>
    </xf>
    <xf numFmtId="0" fontId="0" fillId="0" borderId="51" xfId="0" applyFill="1" applyBorder="1" applyProtection="1">
      <protection hidden="1"/>
    </xf>
    <xf numFmtId="168" fontId="1" fillId="0" borderId="14" xfId="1" applyNumberFormat="1" applyBorder="1" applyProtection="1">
      <protection hidden="1"/>
    </xf>
    <xf numFmtId="168" fontId="1" fillId="0" borderId="2" xfId="1" applyNumberFormat="1" applyBorder="1" applyProtection="1">
      <protection hidden="1"/>
    </xf>
    <xf numFmtId="168" fontId="1" fillId="0" borderId="3" xfId="1" applyNumberFormat="1" applyBorder="1" applyProtection="1">
      <protection hidden="1"/>
    </xf>
    <xf numFmtId="43" fontId="1" fillId="0" borderId="29" xfId="1" applyNumberFormat="1" applyBorder="1" applyProtection="1">
      <protection hidden="1"/>
    </xf>
    <xf numFmtId="0" fontId="0" fillId="0" borderId="14" xfId="0" applyBorder="1" applyProtection="1">
      <protection hidden="1"/>
    </xf>
    <xf numFmtId="0" fontId="0" fillId="0" borderId="2" xfId="0" applyBorder="1" applyProtection="1">
      <protection hidden="1"/>
    </xf>
    <xf numFmtId="11" fontId="0" fillId="0" borderId="29" xfId="0" applyNumberFormat="1" applyBorder="1" applyProtection="1">
      <protection hidden="1"/>
    </xf>
    <xf numFmtId="0" fontId="0" fillId="0" borderId="52" xfId="0" applyFill="1" applyBorder="1" applyAlignment="1" applyProtection="1">
      <alignment horizontal="center"/>
      <protection hidden="1"/>
    </xf>
    <xf numFmtId="0" fontId="0" fillId="0" borderId="53" xfId="0" applyFill="1" applyBorder="1" applyProtection="1">
      <protection hidden="1"/>
    </xf>
    <xf numFmtId="168" fontId="1" fillId="0" borderId="8" xfId="1" applyNumberFormat="1" applyBorder="1" applyProtection="1">
      <protection hidden="1"/>
    </xf>
    <xf numFmtId="168" fontId="1" fillId="0" borderId="6" xfId="1" applyNumberFormat="1" applyBorder="1" applyProtection="1">
      <protection hidden="1"/>
    </xf>
    <xf numFmtId="168" fontId="1" fillId="0" borderId="7" xfId="1" applyNumberFormat="1" applyBorder="1" applyProtection="1">
      <protection hidden="1"/>
    </xf>
    <xf numFmtId="43" fontId="1" fillId="0" borderId="9" xfId="1" applyNumberFormat="1" applyBorder="1" applyProtection="1">
      <protection hidden="1"/>
    </xf>
    <xf numFmtId="0" fontId="0" fillId="0" borderId="8" xfId="0" applyBorder="1" applyProtection="1">
      <protection hidden="1"/>
    </xf>
    <xf numFmtId="0" fontId="0" fillId="0" borderId="6" xfId="0" applyBorder="1" applyProtection="1">
      <protection hidden="1"/>
    </xf>
    <xf numFmtId="11" fontId="0" fillId="0" borderId="9" xfId="0" applyNumberFormat="1" applyBorder="1" applyProtection="1">
      <protection hidden="1"/>
    </xf>
    <xf numFmtId="0" fontId="0" fillId="0" borderId="19" xfId="0" applyBorder="1" applyProtection="1">
      <protection hidden="1"/>
    </xf>
    <xf numFmtId="0" fontId="0" fillId="0" borderId="30" xfId="0" applyBorder="1" applyProtection="1">
      <protection hidden="1"/>
    </xf>
    <xf numFmtId="11" fontId="0" fillId="0" borderId="39" xfId="0" applyNumberFormat="1" applyBorder="1" applyProtection="1">
      <protection hidden="1"/>
    </xf>
    <xf numFmtId="0" fontId="11" fillId="0" borderId="54" xfId="0" applyFont="1" applyBorder="1" applyProtection="1">
      <protection hidden="1"/>
    </xf>
    <xf numFmtId="0" fontId="11" fillId="0" borderId="55" xfId="0" applyFont="1" applyBorder="1" applyProtection="1">
      <protection hidden="1"/>
    </xf>
    <xf numFmtId="43" fontId="11" fillId="0" borderId="49" xfId="1" applyFont="1" applyBorder="1" applyProtection="1">
      <protection hidden="1"/>
    </xf>
    <xf numFmtId="0" fontId="0" fillId="0" borderId="56" xfId="0" applyFill="1" applyBorder="1" applyAlignment="1" applyProtection="1">
      <alignment horizontal="center"/>
      <protection hidden="1"/>
    </xf>
    <xf numFmtId="0" fontId="0" fillId="0" borderId="57" xfId="0" applyFill="1" applyBorder="1" applyProtection="1">
      <protection hidden="1"/>
    </xf>
    <xf numFmtId="168" fontId="1" fillId="0" borderId="12" xfId="1" applyNumberFormat="1" applyBorder="1" applyProtection="1">
      <protection hidden="1"/>
    </xf>
    <xf numFmtId="168" fontId="1" fillId="0" borderId="58" xfId="1" applyNumberFormat="1" applyBorder="1" applyProtection="1">
      <protection hidden="1"/>
    </xf>
    <xf numFmtId="168" fontId="1" fillId="0" borderId="10" xfId="1" applyNumberFormat="1" applyBorder="1" applyProtection="1">
      <protection hidden="1"/>
    </xf>
    <xf numFmtId="168" fontId="1" fillId="0" borderId="11" xfId="1" applyNumberFormat="1" applyBorder="1" applyProtection="1">
      <protection hidden="1"/>
    </xf>
    <xf numFmtId="43" fontId="1" fillId="0" borderId="13" xfId="1" applyNumberFormat="1" applyBorder="1" applyProtection="1">
      <protection hidden="1"/>
    </xf>
    <xf numFmtId="43" fontId="1" fillId="0" borderId="2" xfId="1" applyNumberFormat="1" applyBorder="1" applyProtection="1">
      <protection hidden="1"/>
    </xf>
    <xf numFmtId="43" fontId="1" fillId="0" borderId="3" xfId="1" applyNumberFormat="1" applyBorder="1" applyProtection="1">
      <protection hidden="1"/>
    </xf>
    <xf numFmtId="11" fontId="0" fillId="0" borderId="2" xfId="0" applyNumberFormat="1" applyBorder="1" applyProtection="1">
      <protection hidden="1"/>
    </xf>
    <xf numFmtId="43" fontId="1" fillId="0" borderId="3" xfId="1" applyNumberFormat="1" applyFont="1" applyBorder="1" applyProtection="1">
      <protection hidden="1"/>
    </xf>
    <xf numFmtId="43" fontId="1" fillId="0" borderId="6" xfId="1" applyNumberFormat="1" applyBorder="1" applyProtection="1">
      <protection hidden="1"/>
    </xf>
    <xf numFmtId="11" fontId="0" fillId="0" borderId="6" xfId="0" applyNumberFormat="1" applyBorder="1" applyProtection="1">
      <protection hidden="1"/>
    </xf>
    <xf numFmtId="168" fontId="1" fillId="0" borderId="7" xfId="1" applyNumberFormat="1" applyFont="1" applyBorder="1" applyProtection="1">
      <protection hidden="1"/>
    </xf>
    <xf numFmtId="11" fontId="0" fillId="0" borderId="30" xfId="0" applyNumberFormat="1" applyBorder="1" applyProtection="1">
      <protection hidden="1"/>
    </xf>
    <xf numFmtId="43" fontId="1" fillId="0" borderId="7" xfId="1" applyNumberFormat="1" applyFont="1" applyBorder="1" applyProtection="1">
      <protection hidden="1"/>
    </xf>
    <xf numFmtId="43" fontId="1" fillId="0" borderId="7" xfId="1" applyNumberFormat="1" applyBorder="1" applyProtection="1">
      <protection hidden="1"/>
    </xf>
    <xf numFmtId="168" fontId="1" fillId="0" borderId="11" xfId="1" applyNumberFormat="1" applyFont="1" applyBorder="1" applyProtection="1">
      <protection hidden="1"/>
    </xf>
    <xf numFmtId="170" fontId="1" fillId="0" borderId="11" xfId="1" applyNumberFormat="1" applyBorder="1" applyProtection="1">
      <protection hidden="1"/>
    </xf>
    <xf numFmtId="43" fontId="1" fillId="0" borderId="10" xfId="1" applyNumberFormat="1" applyBorder="1" applyProtection="1">
      <protection hidden="1"/>
    </xf>
    <xf numFmtId="43" fontId="11" fillId="0" borderId="47" xfId="1" applyFont="1" applyBorder="1" applyProtection="1">
      <protection hidden="1"/>
    </xf>
    <xf numFmtId="0" fontId="11" fillId="0" borderId="21" xfId="0" applyFont="1" applyBorder="1" applyProtection="1">
      <protection hidden="1"/>
    </xf>
    <xf numFmtId="0" fontId="0" fillId="0" borderId="21" xfId="0" applyBorder="1" applyProtection="1">
      <protection hidden="1"/>
    </xf>
    <xf numFmtId="0" fontId="0" fillId="0" borderId="0" xfId="0" applyAlignment="1" applyProtection="1">
      <alignment horizontal="right"/>
      <protection hidden="1"/>
    </xf>
    <xf numFmtId="0" fontId="0" fillId="0" borderId="0" xfId="0" applyFill="1" applyBorder="1" applyProtection="1">
      <protection hidden="1"/>
    </xf>
    <xf numFmtId="10" fontId="11" fillId="0" borderId="0" xfId="0" applyNumberFormat="1" applyFont="1" applyFill="1" applyAlignment="1" applyProtection="1">
      <alignment horizontal="right"/>
      <protection locked="0"/>
    </xf>
    <xf numFmtId="0" fontId="11" fillId="0" borderId="0" xfId="0" applyFont="1" applyFill="1" applyProtection="1">
      <protection hidden="1"/>
    </xf>
    <xf numFmtId="0" fontId="8" fillId="0" borderId="0" xfId="2" applyFill="1"/>
    <xf numFmtId="0" fontId="8" fillId="0" borderId="0" xfId="2" applyFill="1" applyAlignment="1">
      <alignment horizontal="center"/>
    </xf>
    <xf numFmtId="0" fontId="11" fillId="0" borderId="8" xfId="0" applyFont="1" applyBorder="1" applyProtection="1">
      <protection hidden="1"/>
    </xf>
    <xf numFmtId="0" fontId="11" fillId="0" borderId="12" xfId="0" applyFont="1" applyBorder="1" applyProtection="1">
      <protection hidden="1"/>
    </xf>
    <xf numFmtId="4" fontId="11" fillId="0" borderId="0" xfId="1" applyNumberFormat="1" applyFont="1" applyBorder="1" applyAlignment="1" applyProtection="1">
      <protection hidden="1"/>
    </xf>
    <xf numFmtId="169" fontId="5" fillId="0" borderId="22" xfId="1" applyNumberFormat="1" applyFont="1" applyBorder="1" applyAlignment="1">
      <alignment horizontal="center"/>
    </xf>
    <xf numFmtId="169" fontId="5" fillId="6" borderId="0" xfId="1" applyNumberFormat="1" applyFont="1" applyFill="1" applyAlignment="1">
      <alignment horizontal="center"/>
    </xf>
    <xf numFmtId="0" fontId="3" fillId="0" borderId="59" xfId="0" applyFont="1" applyFill="1" applyBorder="1"/>
    <xf numFmtId="0" fontId="3" fillId="0" borderId="60" xfId="0" applyFont="1" applyFill="1" applyBorder="1"/>
    <xf numFmtId="2" fontId="3" fillId="0" borderId="59" xfId="0" applyNumberFormat="1" applyFont="1" applyFill="1" applyBorder="1"/>
    <xf numFmtId="2" fontId="3" fillId="0" borderId="35" xfId="0" applyNumberFormat="1" applyFont="1" applyFill="1" applyBorder="1"/>
    <xf numFmtId="2" fontId="3" fillId="0" borderId="61" xfId="0" applyNumberFormat="1" applyFont="1" applyFill="1" applyBorder="1"/>
    <xf numFmtId="2" fontId="3" fillId="0" borderId="60" xfId="0" applyNumberFormat="1" applyFont="1" applyFill="1" applyBorder="1"/>
    <xf numFmtId="0" fontId="3" fillId="0" borderId="35" xfId="0" applyFont="1" applyFill="1" applyBorder="1"/>
    <xf numFmtId="0" fontId="3" fillId="0" borderId="0" xfId="0" applyFont="1" applyFill="1" applyBorder="1"/>
    <xf numFmtId="0" fontId="3" fillId="0" borderId="59" xfId="0" applyFont="1" applyFill="1" applyBorder="1" applyAlignment="1">
      <alignment horizontal="right"/>
    </xf>
    <xf numFmtId="17" fontId="3" fillId="0" borderId="60" xfId="0" applyNumberFormat="1" applyFont="1" applyFill="1" applyBorder="1" applyAlignment="1">
      <alignment horizontal="right"/>
    </xf>
    <xf numFmtId="2" fontId="3" fillId="0" borderId="59" xfId="0" applyNumberFormat="1" applyFont="1" applyFill="1" applyBorder="1" applyAlignment="1">
      <alignment horizontal="right"/>
    </xf>
    <xf numFmtId="2" fontId="3" fillId="0" borderId="35" xfId="0" applyNumberFormat="1" applyFont="1" applyFill="1" applyBorder="1" applyAlignment="1">
      <alignment horizontal="right"/>
    </xf>
    <xf numFmtId="2" fontId="3" fillId="0" borderId="61" xfId="0" applyNumberFormat="1" applyFont="1" applyFill="1" applyBorder="1" applyAlignment="1">
      <alignment horizontal="right"/>
    </xf>
    <xf numFmtId="2" fontId="3" fillId="0" borderId="60" xfId="0" applyNumberFormat="1" applyFont="1" applyFill="1" applyBorder="1" applyAlignment="1">
      <alignment horizontal="right"/>
    </xf>
    <xf numFmtId="0" fontId="3" fillId="0" borderId="0" xfId="0" applyFont="1" applyFill="1" applyBorder="1" applyAlignment="1">
      <alignment horizontal="right"/>
    </xf>
    <xf numFmtId="17" fontId="3" fillId="3" borderId="3" xfId="0" applyNumberFormat="1" applyFont="1" applyFill="1" applyBorder="1" applyAlignment="1">
      <alignment horizontal="center"/>
    </xf>
    <xf numFmtId="43" fontId="7" fillId="7" borderId="6" xfId="1" applyFont="1" applyFill="1" applyBorder="1" applyAlignment="1" applyProtection="1">
      <alignment horizontal="center" vertical="center"/>
      <protection locked="0"/>
    </xf>
    <xf numFmtId="43" fontId="7" fillId="7" borderId="62" xfId="1" applyFont="1" applyFill="1" applyBorder="1" applyAlignment="1" applyProtection="1">
      <alignment horizontal="center" vertical="center"/>
      <protection locked="0"/>
    </xf>
    <xf numFmtId="43" fontId="7" fillId="0" borderId="2" xfId="1" applyFont="1" applyBorder="1" applyAlignment="1" applyProtection="1">
      <alignment horizontal="center" vertical="center"/>
      <protection locked="0"/>
    </xf>
    <xf numFmtId="43" fontId="7" fillId="0" borderId="6" xfId="1" applyFont="1" applyBorder="1" applyAlignment="1" applyProtection="1">
      <alignment horizontal="center" vertical="center"/>
      <protection locked="0"/>
    </xf>
    <xf numFmtId="1" fontId="8" fillId="0" borderId="0" xfId="1" applyNumberFormat="1" applyFont="1" applyAlignment="1" applyProtection="1">
      <alignment horizontal="center"/>
      <protection locked="0"/>
    </xf>
    <xf numFmtId="1" fontId="8" fillId="0" borderId="0" xfId="2" applyNumberFormat="1" applyAlignment="1" applyProtection="1">
      <alignment horizontal="center"/>
      <protection locked="0"/>
    </xf>
    <xf numFmtId="43" fontId="8" fillId="0" borderId="0" xfId="2" applyNumberFormat="1" applyAlignment="1">
      <alignment horizontal="center"/>
    </xf>
    <xf numFmtId="170" fontId="8" fillId="0" borderId="0" xfId="2" applyNumberFormat="1"/>
    <xf numFmtId="170" fontId="8" fillId="0" borderId="0" xfId="1" applyNumberFormat="1" applyFont="1"/>
    <xf numFmtId="170" fontId="8" fillId="0" borderId="40" xfId="2" applyNumberFormat="1" applyBorder="1" applyAlignment="1">
      <alignment horizontal="center"/>
    </xf>
    <xf numFmtId="0" fontId="8" fillId="0" borderId="0" xfId="2" applyProtection="1">
      <protection locked="0"/>
    </xf>
    <xf numFmtId="169" fontId="8" fillId="5" borderId="0" xfId="1" applyNumberFormat="1" applyFont="1" applyFill="1" applyAlignment="1" applyProtection="1">
      <alignment horizontal="center"/>
      <protection locked="0"/>
    </xf>
    <xf numFmtId="169" fontId="8" fillId="5" borderId="41" xfId="1" applyNumberFormat="1" applyFont="1" applyFill="1" applyBorder="1" applyAlignment="1" applyProtection="1">
      <alignment horizontal="center"/>
      <protection locked="0"/>
    </xf>
    <xf numFmtId="169" fontId="8" fillId="0" borderId="0" xfId="1" applyNumberFormat="1" applyFont="1" applyAlignment="1" applyProtection="1">
      <alignment horizontal="center"/>
      <protection locked="0"/>
    </xf>
    <xf numFmtId="169" fontId="8" fillId="0" borderId="0" xfId="1" applyNumberFormat="1" applyFont="1" applyProtection="1">
      <protection locked="0"/>
    </xf>
    <xf numFmtId="2" fontId="3" fillId="2" borderId="0" xfId="0" applyNumberFormat="1" applyFont="1" applyFill="1" applyBorder="1" applyProtection="1">
      <protection locked="0"/>
    </xf>
    <xf numFmtId="0" fontId="12" fillId="0" borderId="0" xfId="0" applyFont="1" applyFill="1" applyBorder="1" applyAlignment="1" applyProtection="1">
      <protection hidden="1"/>
    </xf>
    <xf numFmtId="169" fontId="5" fillId="0" borderId="21" xfId="1" applyNumberFormat="1" applyFont="1" applyBorder="1" applyAlignment="1">
      <alignment horizontal="left"/>
    </xf>
    <xf numFmtId="169" fontId="8" fillId="0" borderId="0" xfId="1" applyNumberFormat="1" applyFont="1" applyBorder="1" applyAlignment="1">
      <alignment horizontal="center"/>
    </xf>
    <xf numFmtId="0" fontId="10" fillId="0" borderId="0" xfId="0" applyFont="1" applyFill="1" applyBorder="1" applyAlignment="1" applyProtection="1">
      <alignment horizontal="centerContinuous"/>
      <protection hidden="1"/>
    </xf>
    <xf numFmtId="0" fontId="11" fillId="0" borderId="0" xfId="0" applyFont="1" applyFill="1" applyBorder="1" applyAlignment="1" applyProtection="1">
      <alignment horizontal="centerContinuous"/>
      <protection hidden="1"/>
    </xf>
    <xf numFmtId="0" fontId="3" fillId="2" borderId="63" xfId="0" applyFont="1" applyFill="1" applyBorder="1" applyAlignment="1">
      <alignment horizontal="right"/>
    </xf>
    <xf numFmtId="0" fontId="3" fillId="2" borderId="52" xfId="0" applyFont="1" applyFill="1" applyBorder="1" applyAlignment="1">
      <alignment horizontal="right"/>
    </xf>
    <xf numFmtId="0" fontId="3" fillId="2" borderId="56" xfId="0" applyFont="1" applyFill="1" applyBorder="1" applyAlignment="1">
      <alignment horizontal="right"/>
    </xf>
    <xf numFmtId="0" fontId="12" fillId="0" borderId="0" xfId="0" applyFont="1" applyBorder="1" applyAlignment="1" applyProtection="1">
      <alignment horizontal="left"/>
      <protection hidden="1"/>
    </xf>
    <xf numFmtId="0" fontId="12" fillId="0" borderId="0" xfId="0" applyNumberFormat="1" applyFont="1" applyBorder="1" applyAlignment="1" applyProtection="1">
      <alignment horizontal="left"/>
      <protection hidden="1"/>
    </xf>
    <xf numFmtId="0" fontId="14" fillId="0" borderId="0" xfId="0" applyFont="1" applyBorder="1" applyAlignment="1" applyProtection="1">
      <alignment horizontal="left"/>
      <protection hidden="1"/>
    </xf>
    <xf numFmtId="0" fontId="12" fillId="0" borderId="0" xfId="0" applyFont="1" applyFill="1" applyBorder="1" applyAlignment="1" applyProtection="1">
      <alignment horizontal="left"/>
      <protection hidden="1"/>
    </xf>
    <xf numFmtId="0" fontId="14" fillId="0" borderId="0" xfId="0" applyNumberFormat="1" applyFont="1" applyBorder="1" applyAlignment="1" applyProtection="1">
      <alignment horizontal="left"/>
      <protection hidden="1"/>
    </xf>
    <xf numFmtId="0" fontId="14" fillId="0" borderId="0" xfId="0" applyFont="1" applyAlignment="1">
      <alignment horizontal="left"/>
    </xf>
    <xf numFmtId="0" fontId="13" fillId="0" borderId="0" xfId="0" applyNumberFormat="1" applyFont="1" applyBorder="1" applyProtection="1">
      <protection hidden="1"/>
    </xf>
    <xf numFmtId="0" fontId="12" fillId="0" borderId="0" xfId="0" applyNumberFormat="1" applyFont="1" applyBorder="1" applyProtection="1">
      <protection hidden="1"/>
    </xf>
    <xf numFmtId="0" fontId="0" fillId="0" borderId="0" xfId="0" applyNumberFormat="1" applyBorder="1" applyProtection="1">
      <protection hidden="1"/>
    </xf>
    <xf numFmtId="0" fontId="12" fillId="0" borderId="0" xfId="0" applyNumberFormat="1" applyFont="1" applyFill="1" applyBorder="1" applyAlignment="1" applyProtection="1">
      <alignment horizontal="left"/>
      <protection hidden="1"/>
    </xf>
    <xf numFmtId="0" fontId="3" fillId="0" borderId="0" xfId="0" applyNumberFormat="1" applyFont="1"/>
    <xf numFmtId="0" fontId="3" fillId="2" borderId="0" xfId="0" applyNumberFormat="1" applyFont="1" applyFill="1" applyBorder="1"/>
    <xf numFmtId="0" fontId="3" fillId="2" borderId="0" xfId="0" applyNumberFormat="1" applyFont="1" applyFill="1" applyBorder="1" applyAlignment="1">
      <alignment horizontal="left"/>
    </xf>
    <xf numFmtId="0" fontId="0" fillId="0" borderId="0" xfId="0" applyNumberFormat="1" applyProtection="1">
      <protection hidden="1"/>
    </xf>
    <xf numFmtId="0" fontId="11" fillId="0" borderId="0" xfId="0" applyNumberFormat="1" applyFont="1" applyProtection="1">
      <protection hidden="1"/>
    </xf>
    <xf numFmtId="0" fontId="11" fillId="0" borderId="0" xfId="0" applyNumberFormat="1" applyFont="1" applyAlignment="1" applyProtection="1">
      <alignment horizontal="center"/>
      <protection hidden="1"/>
    </xf>
    <xf numFmtId="0" fontId="13" fillId="0" borderId="0" xfId="0" applyNumberFormat="1" applyFont="1" applyFill="1" applyBorder="1" applyProtection="1">
      <protection hidden="1"/>
    </xf>
    <xf numFmtId="0" fontId="11" fillId="0" borderId="0" xfId="0" applyFont="1" applyAlignment="1">
      <alignment horizontal="center"/>
    </xf>
    <xf numFmtId="173" fontId="0" fillId="0" borderId="0" xfId="0" applyNumberFormat="1"/>
    <xf numFmtId="0" fontId="0" fillId="0" borderId="0" xfId="0" applyAlignment="1">
      <alignment horizontal="center"/>
    </xf>
    <xf numFmtId="2" fontId="3" fillId="3" borderId="19" xfId="0" applyNumberFormat="1" applyFont="1" applyFill="1" applyBorder="1"/>
    <xf numFmtId="2" fontId="3" fillId="3" borderId="30" xfId="0" applyNumberFormat="1" applyFont="1" applyFill="1" applyBorder="1"/>
    <xf numFmtId="1" fontId="8" fillId="0" borderId="0" xfId="2" applyNumberFormat="1" applyFill="1" applyAlignment="1">
      <alignment horizontal="center"/>
    </xf>
    <xf numFmtId="0" fontId="8" fillId="0" borderId="0" xfId="2" applyAlignment="1">
      <alignment horizontal="left"/>
    </xf>
    <xf numFmtId="0" fontId="11" fillId="0" borderId="46" xfId="0" applyFont="1" applyBorder="1" applyAlignment="1" applyProtection="1">
      <alignment horizontal="right"/>
      <protection hidden="1"/>
    </xf>
    <xf numFmtId="174" fontId="11" fillId="0" borderId="47" xfId="0" applyNumberFormat="1" applyFont="1" applyBorder="1" applyAlignment="1" applyProtection="1">
      <protection hidden="1"/>
    </xf>
    <xf numFmtId="174" fontId="11" fillId="0" borderId="49" xfId="0" applyNumberFormat="1" applyFont="1" applyBorder="1" applyAlignment="1" applyProtection="1">
      <protection hidden="1"/>
    </xf>
    <xf numFmtId="0" fontId="11" fillId="0" borderId="20" xfId="0" applyFont="1" applyBorder="1" applyAlignment="1" applyProtection="1">
      <alignment horizontal="right"/>
      <protection hidden="1"/>
    </xf>
    <xf numFmtId="171" fontId="11" fillId="0" borderId="21" xfId="0" applyNumberFormat="1" applyFont="1" applyBorder="1" applyAlignment="1" applyProtection="1">
      <protection hidden="1"/>
    </xf>
    <xf numFmtId="167" fontId="11" fillId="0" borderId="0" xfId="0" applyNumberFormat="1" applyFont="1" applyFill="1" applyAlignment="1" applyProtection="1">
      <alignment horizontal="right"/>
      <protection locked="0"/>
    </xf>
    <xf numFmtId="169" fontId="8" fillId="0" borderId="0" xfId="1" applyNumberFormat="1" applyFont="1" applyFill="1" applyAlignment="1">
      <alignment horizontal="center"/>
    </xf>
    <xf numFmtId="0" fontId="0" fillId="0" borderId="0" xfId="0" applyFill="1"/>
    <xf numFmtId="169" fontId="5" fillId="0" borderId="0" xfId="1" applyNumberFormat="1" applyFont="1" applyFill="1" applyAlignment="1">
      <alignment horizontal="center"/>
    </xf>
    <xf numFmtId="9" fontId="8" fillId="0" borderId="0" xfId="3" applyFont="1" applyFill="1"/>
    <xf numFmtId="164" fontId="11" fillId="0" borderId="0" xfId="0" applyNumberFormat="1" applyFont="1" applyFill="1" applyProtection="1">
      <protection hidden="1"/>
    </xf>
    <xf numFmtId="164" fontId="14" fillId="0" borderId="0" xfId="0" applyNumberFormat="1" applyFont="1" applyFill="1" applyAlignment="1" applyProtection="1">
      <alignment horizontal="center"/>
      <protection hidden="1"/>
    </xf>
    <xf numFmtId="1" fontId="8" fillId="0" borderId="0" xfId="3" applyNumberFormat="1" applyFont="1" applyFill="1"/>
    <xf numFmtId="164" fontId="8" fillId="0" borderId="40" xfId="2" applyNumberFormat="1" applyFont="1" applyBorder="1" applyAlignment="1">
      <alignment horizontal="center"/>
    </xf>
    <xf numFmtId="164" fontId="8" fillId="0" borderId="0" xfId="2" applyNumberFormat="1" applyAlignment="1">
      <alignment horizontal="center"/>
    </xf>
    <xf numFmtId="164" fontId="8" fillId="0" borderId="0" xfId="1" applyNumberFormat="1" applyFont="1" applyAlignment="1">
      <alignment horizontal="center"/>
    </xf>
    <xf numFmtId="164" fontId="0" fillId="0" borderId="0" xfId="0" applyNumberFormat="1" applyAlignment="1">
      <alignment horizontal="center"/>
    </xf>
    <xf numFmtId="2" fontId="11" fillId="0" borderId="0" xfId="0" applyNumberFormat="1" applyFont="1" applyFill="1" applyProtection="1">
      <protection hidden="1"/>
    </xf>
    <xf numFmtId="2" fontId="8" fillId="0" borderId="0" xfId="2" applyNumberFormat="1" applyAlignment="1">
      <alignment horizontal="center"/>
    </xf>
    <xf numFmtId="2" fontId="8" fillId="0" borderId="0" xfId="1" applyNumberFormat="1" applyFont="1" applyAlignment="1">
      <alignment horizontal="center"/>
    </xf>
    <xf numFmtId="1" fontId="8" fillId="0" borderId="0" xfId="2" applyNumberFormat="1"/>
    <xf numFmtId="1" fontId="8" fillId="5" borderId="0" xfId="1" applyNumberFormat="1" applyFont="1" applyFill="1" applyAlignment="1" applyProtection="1">
      <alignment horizontal="center"/>
      <protection locked="0"/>
    </xf>
    <xf numFmtId="1" fontId="8" fillId="5" borderId="41" xfId="1" applyNumberFormat="1" applyFont="1" applyFill="1" applyBorder="1" applyAlignment="1" applyProtection="1">
      <alignment horizontal="center"/>
      <protection locked="0"/>
    </xf>
    <xf numFmtId="2" fontId="8" fillId="0" borderId="41" xfId="2" applyNumberFormat="1" applyBorder="1" applyAlignment="1">
      <alignment horizontal="center"/>
    </xf>
    <xf numFmtId="0" fontId="8" fillId="0" borderId="41" xfId="2" applyBorder="1" applyAlignment="1">
      <alignment horizontal="left"/>
    </xf>
    <xf numFmtId="0" fontId="8" fillId="5" borderId="0" xfId="2" applyFill="1" applyAlignment="1" applyProtection="1">
      <alignment horizontal="center"/>
      <protection locked="0"/>
    </xf>
    <xf numFmtId="0" fontId="8" fillId="5" borderId="41" xfId="2" applyFill="1" applyBorder="1" applyAlignment="1" applyProtection="1">
      <alignment horizontal="center"/>
      <protection locked="0"/>
    </xf>
    <xf numFmtId="164" fontId="8" fillId="0" borderId="41" xfId="2" applyNumberFormat="1" applyBorder="1" applyAlignment="1">
      <alignment horizontal="center"/>
    </xf>
    <xf numFmtId="164" fontId="8" fillId="0" borderId="0" xfId="1" applyNumberFormat="1" applyFont="1" applyAlignment="1" applyProtection="1">
      <alignment horizontal="center"/>
      <protection locked="0"/>
    </xf>
    <xf numFmtId="9" fontId="3" fillId="0" borderId="0" xfId="3" applyFont="1" applyFill="1"/>
    <xf numFmtId="0" fontId="8" fillId="0" borderId="41" xfId="2" applyBorder="1" applyAlignment="1">
      <alignment horizontal="center"/>
    </xf>
    <xf numFmtId="0" fontId="8" fillId="0" borderId="64" xfId="2" applyBorder="1" applyAlignment="1">
      <alignment horizontal="left"/>
    </xf>
    <xf numFmtId="0" fontId="8" fillId="0" borderId="65" xfId="2" applyBorder="1" applyAlignment="1">
      <alignment horizontal="left"/>
    </xf>
    <xf numFmtId="169" fontId="7" fillId="0" borderId="0" xfId="1" applyNumberFormat="1" applyFont="1" applyBorder="1" applyAlignment="1">
      <alignment horizontal="center"/>
    </xf>
    <xf numFmtId="43" fontId="7" fillId="7" borderId="66" xfId="1" applyFont="1" applyFill="1" applyBorder="1" applyAlignment="1" applyProtection="1">
      <alignment horizontal="center" vertical="center"/>
      <protection locked="0"/>
    </xf>
    <xf numFmtId="0" fontId="8" fillId="0" borderId="0" xfId="2" applyNumberFormat="1"/>
    <xf numFmtId="0" fontId="8" fillId="0" borderId="0" xfId="2" applyBorder="1"/>
    <xf numFmtId="2" fontId="8" fillId="0" borderId="0" xfId="2" applyNumberFormat="1" applyBorder="1" applyAlignment="1">
      <alignment horizontal="center"/>
    </xf>
    <xf numFmtId="1" fontId="8" fillId="0" borderId="0" xfId="2" applyNumberFormat="1" applyBorder="1" applyAlignment="1">
      <alignment horizontal="center"/>
    </xf>
    <xf numFmtId="0" fontId="8" fillId="0" borderId="22" xfId="2" applyBorder="1" applyAlignment="1">
      <alignment horizontal="center"/>
    </xf>
    <xf numFmtId="0" fontId="13" fillId="0" borderId="0" xfId="0" applyFont="1" applyFill="1" applyBorder="1" applyAlignment="1" applyProtection="1">
      <alignment horizontal="left"/>
      <protection locked="0" hidden="1"/>
    </xf>
    <xf numFmtId="0" fontId="13" fillId="0" borderId="0" xfId="0" applyFont="1" applyFill="1" applyBorder="1" applyAlignment="1" applyProtection="1">
      <alignment horizontal="left"/>
      <protection locked="0"/>
    </xf>
    <xf numFmtId="10" fontId="8" fillId="5" borderId="45" xfId="3" applyNumberFormat="1" applyFont="1" applyFill="1" applyBorder="1"/>
    <xf numFmtId="1" fontId="8" fillId="0" borderId="0" xfId="1" applyNumberFormat="1" applyFont="1" applyBorder="1" applyAlignment="1" applyProtection="1">
      <alignment horizontal="center"/>
      <protection locked="0"/>
    </xf>
    <xf numFmtId="43" fontId="7" fillId="0" borderId="58" xfId="1" applyFont="1" applyBorder="1" applyAlignment="1" applyProtection="1">
      <alignment horizontal="center" vertical="center"/>
      <protection locked="0"/>
    </xf>
    <xf numFmtId="43" fontId="7" fillId="0" borderId="6" xfId="1" applyFont="1" applyFill="1" applyBorder="1" applyAlignment="1" applyProtection="1">
      <alignment horizontal="center" vertical="center"/>
    </xf>
    <xf numFmtId="43" fontId="7" fillId="0" borderId="7" xfId="1" applyFont="1" applyFill="1" applyBorder="1" applyAlignment="1" applyProtection="1">
      <alignment horizontal="center" vertical="center"/>
    </xf>
    <xf numFmtId="43" fontId="7" fillId="0" borderId="62" xfId="1" applyFont="1" applyFill="1" applyBorder="1" applyAlignment="1" applyProtection="1">
      <alignment horizontal="center" vertical="center"/>
    </xf>
    <xf numFmtId="43" fontId="7" fillId="0" borderId="67" xfId="1" applyFont="1" applyFill="1" applyBorder="1" applyAlignment="1" applyProtection="1">
      <alignment horizontal="center" vertical="center"/>
    </xf>
    <xf numFmtId="43" fontId="7" fillId="0" borderId="2" xfId="1" applyFont="1" applyFill="1" applyBorder="1" applyAlignment="1" applyProtection="1">
      <alignment horizontal="center" vertical="center"/>
    </xf>
    <xf numFmtId="43" fontId="7" fillId="0" borderId="3" xfId="1" applyFont="1" applyFill="1" applyBorder="1" applyAlignment="1" applyProtection="1">
      <alignment horizontal="center" vertical="center"/>
    </xf>
    <xf numFmtId="43" fontId="7" fillId="0" borderId="66" xfId="1" applyFont="1" applyFill="1" applyBorder="1" applyAlignment="1" applyProtection="1">
      <alignment horizontal="center" vertical="center"/>
    </xf>
    <xf numFmtId="43" fontId="7" fillId="0" borderId="58" xfId="1" applyFont="1" applyFill="1" applyBorder="1" applyAlignment="1" applyProtection="1">
      <alignment horizontal="center" vertical="center"/>
    </xf>
    <xf numFmtId="43" fontId="7" fillId="0" borderId="68" xfId="1" applyFont="1" applyFill="1" applyBorder="1" applyAlignment="1" applyProtection="1">
      <alignment horizontal="center" vertical="center"/>
    </xf>
    <xf numFmtId="0" fontId="16" fillId="0" borderId="0" xfId="2" applyFont="1" applyAlignment="1">
      <alignment horizontal="center"/>
    </xf>
    <xf numFmtId="168" fontId="8" fillId="0" borderId="0" xfId="1" applyNumberFormat="1" applyFont="1"/>
    <xf numFmtId="0" fontId="8" fillId="0" borderId="0" xfId="2" applyNumberFormat="1" applyAlignment="1">
      <alignment horizontal="center"/>
    </xf>
    <xf numFmtId="43" fontId="8" fillId="0" borderId="0" xfId="1" applyNumberFormat="1" applyFont="1"/>
    <xf numFmtId="2" fontId="8" fillId="0" borderId="5" xfId="2" applyNumberFormat="1" applyBorder="1" applyAlignment="1">
      <alignment horizontal="center"/>
    </xf>
    <xf numFmtId="0" fontId="8" fillId="0" borderId="9" xfId="2" applyBorder="1" applyAlignment="1">
      <alignment horizontal="center"/>
    </xf>
    <xf numFmtId="0" fontId="8" fillId="0" borderId="12" xfId="2" applyBorder="1" applyAlignment="1">
      <alignment horizontal="center"/>
    </xf>
    <xf numFmtId="0" fontId="8" fillId="0" borderId="13" xfId="2" applyBorder="1" applyAlignment="1">
      <alignment horizontal="center"/>
    </xf>
    <xf numFmtId="43" fontId="7" fillId="7" borderId="7" xfId="1" applyFont="1" applyFill="1" applyBorder="1" applyAlignment="1" applyProtection="1">
      <alignment horizontal="center" vertical="center"/>
      <protection locked="0"/>
    </xf>
    <xf numFmtId="43" fontId="7" fillId="7" borderId="67" xfId="1" applyFont="1" applyFill="1" applyBorder="1" applyAlignment="1" applyProtection="1">
      <alignment horizontal="center" vertical="center"/>
      <protection locked="0"/>
    </xf>
    <xf numFmtId="43" fontId="7" fillId="0" borderId="3" xfId="1" applyFont="1" applyBorder="1" applyAlignment="1" applyProtection="1">
      <alignment horizontal="center" vertical="center"/>
      <protection locked="0"/>
    </xf>
    <xf numFmtId="2" fontId="7" fillId="0" borderId="43" xfId="0" applyNumberFormat="1" applyFont="1" applyBorder="1" applyAlignment="1">
      <alignment horizontal="center"/>
    </xf>
    <xf numFmtId="43" fontId="7" fillId="0" borderId="7" xfId="1" applyFont="1" applyBorder="1" applyAlignment="1" applyProtection="1">
      <alignment horizontal="center" vertical="center"/>
      <protection locked="0"/>
    </xf>
    <xf numFmtId="2" fontId="8" fillId="0" borderId="40" xfId="2" applyNumberFormat="1" applyBorder="1" applyAlignment="1">
      <alignment horizontal="center"/>
    </xf>
    <xf numFmtId="169" fontId="8" fillId="0" borderId="0" xfId="1" applyNumberFormat="1" applyFont="1" applyBorder="1"/>
    <xf numFmtId="2" fontId="8" fillId="0" borderId="0" xfId="2" applyNumberFormat="1" applyBorder="1"/>
    <xf numFmtId="0" fontId="8" fillId="0" borderId="21" xfId="2" applyBorder="1"/>
    <xf numFmtId="2" fontId="8" fillId="0" borderId="21" xfId="2" applyNumberFormat="1" applyBorder="1"/>
    <xf numFmtId="17" fontId="5" fillId="0" borderId="0" xfId="2" applyNumberFormat="1" applyFont="1" applyBorder="1" applyAlignment="1">
      <alignment horizontal="center"/>
    </xf>
    <xf numFmtId="169" fontId="5" fillId="0" borderId="0" xfId="1" applyNumberFormat="1" applyFont="1" applyBorder="1" applyAlignment="1">
      <alignment horizontal="left"/>
    </xf>
    <xf numFmtId="0" fontId="11" fillId="0" borderId="14" xfId="0" applyFont="1" applyBorder="1" applyProtection="1">
      <protection hidden="1"/>
    </xf>
    <xf numFmtId="0" fontId="11" fillId="0" borderId="49" xfId="0" applyNumberFormat="1" applyFont="1" applyBorder="1" applyAlignment="1" applyProtection="1">
      <alignment horizontal="center"/>
      <protection hidden="1"/>
    </xf>
    <xf numFmtId="2" fontId="8" fillId="0" borderId="1" xfId="2" applyNumberFormat="1" applyBorder="1" applyAlignment="1">
      <alignment horizontal="center"/>
    </xf>
    <xf numFmtId="2" fontId="7" fillId="0" borderId="1" xfId="0" applyNumberFormat="1" applyFont="1" applyBorder="1" applyAlignment="1">
      <alignment horizontal="center"/>
    </xf>
    <xf numFmtId="164" fontId="7" fillId="0" borderId="4" xfId="0" applyNumberFormat="1" applyFont="1" applyBorder="1" applyAlignment="1">
      <alignment horizontal="center"/>
    </xf>
    <xf numFmtId="164" fontId="7" fillId="0" borderId="28" xfId="0" applyNumberFormat="1" applyFont="1" applyBorder="1" applyAlignment="1">
      <alignment horizontal="center"/>
    </xf>
    <xf numFmtId="164" fontId="7" fillId="0" borderId="28" xfId="0" quotePrefix="1" applyNumberFormat="1" applyFont="1" applyBorder="1" applyAlignment="1">
      <alignment horizontal="center"/>
    </xf>
    <xf numFmtId="164" fontId="0" fillId="0" borderId="5" xfId="0" quotePrefix="1" applyNumberFormat="1" applyFill="1" applyBorder="1" applyAlignment="1">
      <alignment horizontal="center"/>
    </xf>
    <xf numFmtId="164" fontId="7" fillId="0" borderId="8" xfId="0" applyNumberFormat="1" applyFont="1" applyBorder="1" applyAlignment="1">
      <alignment horizontal="center"/>
    </xf>
    <xf numFmtId="164" fontId="7" fillId="0" borderId="6" xfId="0" applyNumberFormat="1" applyFont="1" applyBorder="1" applyAlignment="1">
      <alignment horizontal="center"/>
    </xf>
    <xf numFmtId="164" fontId="7" fillId="0" borderId="6" xfId="0" quotePrefix="1" applyNumberFormat="1" applyFont="1" applyBorder="1" applyAlignment="1">
      <alignment horizontal="center"/>
    </xf>
    <xf numFmtId="164" fontId="0" fillId="0" borderId="9" xfId="0" quotePrefix="1" applyNumberFormat="1" applyFill="1" applyBorder="1" applyAlignment="1">
      <alignment horizontal="center"/>
    </xf>
    <xf numFmtId="164" fontId="7" fillId="0" borderId="69" xfId="0" applyNumberFormat="1" applyFont="1" applyBorder="1" applyAlignment="1">
      <alignment horizontal="center"/>
    </xf>
    <xf numFmtId="164" fontId="7" fillId="0" borderId="62" xfId="0" applyNumberFormat="1" applyFont="1" applyBorder="1" applyAlignment="1">
      <alignment horizontal="center"/>
    </xf>
    <xf numFmtId="164" fontId="7" fillId="0" borderId="62" xfId="0" quotePrefix="1" applyNumberFormat="1" applyFont="1" applyBorder="1" applyAlignment="1">
      <alignment horizontal="center"/>
    </xf>
    <xf numFmtId="164" fontId="0" fillId="0" borderId="66" xfId="0" quotePrefix="1" applyNumberFormat="1" applyFill="1" applyBorder="1" applyAlignment="1">
      <alignment horizontal="center"/>
    </xf>
    <xf numFmtId="164" fontId="8" fillId="0" borderId="70" xfId="2" applyNumberFormat="1" applyBorder="1" applyAlignment="1">
      <alignment horizontal="center"/>
    </xf>
    <xf numFmtId="164" fontId="8" fillId="0" borderId="58" xfId="2" applyNumberFormat="1" applyBorder="1" applyAlignment="1">
      <alignment horizontal="center"/>
    </xf>
    <xf numFmtId="164" fontId="8" fillId="0" borderId="71" xfId="2" applyNumberFormat="1" applyBorder="1" applyAlignment="1">
      <alignment horizontal="center"/>
    </xf>
    <xf numFmtId="164" fontId="8" fillId="0" borderId="1" xfId="2" applyNumberFormat="1" applyBorder="1" applyAlignment="1">
      <alignment horizontal="center"/>
    </xf>
    <xf numFmtId="0" fontId="11" fillId="0" borderId="47" xfId="0" applyNumberFormat="1" applyFont="1" applyBorder="1" applyAlignment="1" applyProtection="1">
      <alignment horizontal="center"/>
      <protection hidden="1"/>
    </xf>
    <xf numFmtId="172" fontId="14" fillId="0" borderId="2" xfId="1" applyNumberFormat="1" applyFont="1" applyBorder="1" applyAlignment="1" applyProtection="1">
      <alignment horizontal="center"/>
      <protection hidden="1"/>
    </xf>
    <xf numFmtId="172" fontId="14" fillId="0" borderId="29" xfId="1" applyNumberFormat="1" applyFont="1" applyBorder="1" applyAlignment="1" applyProtection="1">
      <alignment horizontal="center"/>
      <protection hidden="1"/>
    </xf>
    <xf numFmtId="172" fontId="14" fillId="0" borderId="6" xfId="1" applyNumberFormat="1" applyFont="1" applyBorder="1" applyAlignment="1" applyProtection="1">
      <alignment horizontal="center"/>
      <protection hidden="1"/>
    </xf>
    <xf numFmtId="172" fontId="14" fillId="0" borderId="9" xfId="1" applyNumberFormat="1" applyFont="1" applyBorder="1" applyAlignment="1" applyProtection="1">
      <alignment horizontal="center"/>
      <protection hidden="1"/>
    </xf>
    <xf numFmtId="172" fontId="14" fillId="8" borderId="6" xfId="1" applyNumberFormat="1" applyFont="1" applyFill="1" applyBorder="1" applyAlignment="1" applyProtection="1">
      <protection hidden="1"/>
    </xf>
    <xf numFmtId="172" fontId="14" fillId="8" borderId="9" xfId="1" applyNumberFormat="1" applyFont="1" applyFill="1" applyBorder="1" applyAlignment="1" applyProtection="1">
      <protection hidden="1"/>
    </xf>
    <xf numFmtId="172" fontId="14" fillId="0" borderId="6" xfId="1" quotePrefix="1" applyNumberFormat="1" applyFont="1" applyBorder="1" applyAlignment="1" applyProtection="1">
      <alignment horizontal="center"/>
      <protection hidden="1"/>
    </xf>
    <xf numFmtId="172" fontId="14" fillId="8" borderId="62" xfId="1" applyNumberFormat="1" applyFont="1" applyFill="1" applyBorder="1" applyAlignment="1" applyProtection="1">
      <protection hidden="1"/>
    </xf>
    <xf numFmtId="172" fontId="14" fillId="0" borderId="62" xfId="1" applyNumberFormat="1" applyFont="1" applyBorder="1" applyAlignment="1" applyProtection="1">
      <protection hidden="1"/>
    </xf>
    <xf numFmtId="172" fontId="14" fillId="8" borderId="66" xfId="1" applyNumberFormat="1" applyFont="1" applyFill="1" applyBorder="1" applyAlignment="1" applyProtection="1">
      <protection hidden="1"/>
    </xf>
    <xf numFmtId="172" fontId="11" fillId="0" borderId="58" xfId="1" applyNumberFormat="1" applyFont="1" applyBorder="1" applyAlignment="1" applyProtection="1">
      <alignment horizontal="center"/>
      <protection hidden="1"/>
    </xf>
    <xf numFmtId="172" fontId="11" fillId="0" borderId="71" xfId="1" applyNumberFormat="1" applyFont="1" applyBorder="1" applyAlignment="1" applyProtection="1">
      <alignment horizontal="center"/>
      <protection hidden="1"/>
    </xf>
    <xf numFmtId="172" fontId="11" fillId="0" borderId="0" xfId="1" applyNumberFormat="1" applyFont="1" applyBorder="1" applyAlignment="1" applyProtection="1">
      <alignment horizontal="center"/>
      <protection hidden="1"/>
    </xf>
    <xf numFmtId="172" fontId="11" fillId="0" borderId="47" xfId="0" applyNumberFormat="1" applyFont="1" applyBorder="1" applyAlignment="1" applyProtection="1">
      <alignment horizontal="center"/>
      <protection hidden="1"/>
    </xf>
    <xf numFmtId="172" fontId="11" fillId="0" borderId="49" xfId="0" applyNumberFormat="1" applyFont="1" applyBorder="1" applyAlignment="1" applyProtection="1">
      <alignment horizontal="center"/>
      <protection hidden="1"/>
    </xf>
    <xf numFmtId="0" fontId="0" fillId="0" borderId="1" xfId="0" applyBorder="1" applyProtection="1">
      <protection hidden="1"/>
    </xf>
    <xf numFmtId="0" fontId="3" fillId="2" borderId="51" xfId="0" applyFont="1" applyFill="1" applyBorder="1"/>
    <xf numFmtId="0" fontId="3" fillId="2" borderId="53" xfId="0" applyFont="1" applyFill="1" applyBorder="1"/>
    <xf numFmtId="0" fontId="3" fillId="2" borderId="57" xfId="0" applyFont="1" applyFill="1" applyBorder="1"/>
    <xf numFmtId="0" fontId="8" fillId="0" borderId="10" xfId="2" applyBorder="1" applyAlignment="1">
      <alignment horizontal="center"/>
    </xf>
    <xf numFmtId="0" fontId="8" fillId="0" borderId="10" xfId="2" applyBorder="1"/>
    <xf numFmtId="164" fontId="7" fillId="0" borderId="14" xfId="0" applyNumberFormat="1" applyFont="1" applyBorder="1" applyAlignment="1">
      <alignment horizontal="center"/>
    </xf>
    <xf numFmtId="164" fontId="7" fillId="0" borderId="2" xfId="0" applyNumberFormat="1" applyFont="1" applyBorder="1" applyAlignment="1">
      <alignment horizontal="center"/>
    </xf>
    <xf numFmtId="170" fontId="8" fillId="0" borderId="41" xfId="2" applyNumberFormat="1" applyBorder="1"/>
    <xf numFmtId="0" fontId="8" fillId="0" borderId="41" xfId="2" applyBorder="1"/>
    <xf numFmtId="0" fontId="8" fillId="0" borderId="13" xfId="2" applyFont="1" applyBorder="1" applyAlignment="1">
      <alignment horizontal="center"/>
    </xf>
    <xf numFmtId="164" fontId="0" fillId="0" borderId="41" xfId="0" applyNumberFormat="1" applyBorder="1" applyAlignment="1">
      <alignment horizontal="center"/>
    </xf>
    <xf numFmtId="172" fontId="3" fillId="0" borderId="16" xfId="0" applyNumberFormat="1" applyFont="1" applyBorder="1" applyAlignment="1">
      <alignment horizontal="center"/>
    </xf>
    <xf numFmtId="172" fontId="3" fillId="0" borderId="31" xfId="0" applyNumberFormat="1" applyFont="1" applyBorder="1" applyAlignment="1">
      <alignment horizontal="center"/>
    </xf>
    <xf numFmtId="172" fontId="3" fillId="0" borderId="5" xfId="0" applyNumberFormat="1" applyFont="1" applyBorder="1" applyAlignment="1">
      <alignment horizontal="center"/>
    </xf>
    <xf numFmtId="172" fontId="3" fillId="0" borderId="17" xfId="0" applyNumberFormat="1" applyFont="1" applyBorder="1" applyAlignment="1">
      <alignment horizontal="center"/>
    </xf>
    <xf numFmtId="172" fontId="3" fillId="0" borderId="26" xfId="0" applyNumberFormat="1" applyFont="1" applyBorder="1" applyAlignment="1">
      <alignment horizontal="center"/>
    </xf>
    <xf numFmtId="172" fontId="3" fillId="0" borderId="9" xfId="0" applyNumberFormat="1" applyFont="1" applyBorder="1" applyAlignment="1">
      <alignment horizontal="center"/>
    </xf>
    <xf numFmtId="172" fontId="3" fillId="0" borderId="18" xfId="0" applyNumberFormat="1" applyFont="1" applyBorder="1" applyAlignment="1">
      <alignment horizontal="center"/>
    </xf>
    <xf numFmtId="172" fontId="3" fillId="0" borderId="32" xfId="0" applyNumberFormat="1" applyFont="1" applyBorder="1" applyAlignment="1">
      <alignment horizontal="center"/>
    </xf>
    <xf numFmtId="172" fontId="3" fillId="0" borderId="33" xfId="0" applyNumberFormat="1" applyFont="1" applyBorder="1" applyAlignment="1">
      <alignment horizontal="center"/>
    </xf>
    <xf numFmtId="172" fontId="3" fillId="0" borderId="13" xfId="0" applyNumberFormat="1" applyFont="1" applyBorder="1" applyAlignment="1">
      <alignment horizontal="center"/>
    </xf>
    <xf numFmtId="172" fontId="3" fillId="3" borderId="4" xfId="0" applyNumberFormat="1" applyFont="1" applyFill="1" applyBorder="1" applyAlignment="1" applyProtection="1">
      <alignment horizontal="center"/>
      <protection locked="0"/>
    </xf>
    <xf numFmtId="172" fontId="3" fillId="3" borderId="5" xfId="0" applyNumberFormat="1" applyFont="1" applyFill="1" applyBorder="1" applyAlignment="1" applyProtection="1">
      <alignment horizontal="center"/>
      <protection locked="0"/>
    </xf>
    <xf numFmtId="172" fontId="3" fillId="3" borderId="8" xfId="0" applyNumberFormat="1" applyFont="1" applyFill="1" applyBorder="1" applyAlignment="1" applyProtection="1">
      <alignment horizontal="center"/>
      <protection locked="0"/>
    </xf>
    <xf numFmtId="172" fontId="3" fillId="3" borderId="9" xfId="0" applyNumberFormat="1" applyFont="1" applyFill="1" applyBorder="1" applyAlignment="1" applyProtection="1">
      <alignment horizontal="center"/>
      <protection locked="0"/>
    </xf>
    <xf numFmtId="172" fontId="3" fillId="3" borderId="12" xfId="0" applyNumberFormat="1" applyFont="1" applyFill="1" applyBorder="1" applyAlignment="1" applyProtection="1">
      <alignment horizontal="center"/>
      <protection locked="0"/>
    </xf>
    <xf numFmtId="172" fontId="3" fillId="3" borderId="13" xfId="0" applyNumberFormat="1" applyFont="1" applyFill="1" applyBorder="1" applyAlignment="1" applyProtection="1">
      <alignment horizontal="center"/>
      <protection locked="0"/>
    </xf>
    <xf numFmtId="172" fontId="0" fillId="0" borderId="4" xfId="0" applyNumberFormat="1" applyBorder="1" applyAlignment="1">
      <alignment horizontal="center"/>
    </xf>
    <xf numFmtId="172" fontId="0" fillId="0" borderId="28" xfId="0" applyNumberFormat="1" applyBorder="1" applyAlignment="1">
      <alignment horizontal="center"/>
    </xf>
    <xf numFmtId="172" fontId="0" fillId="0" borderId="5" xfId="0" applyNumberFormat="1" applyBorder="1" applyAlignment="1">
      <alignment horizontal="center"/>
    </xf>
    <xf numFmtId="172" fontId="0" fillId="0" borderId="0" xfId="0" applyNumberFormat="1" applyAlignment="1">
      <alignment horizontal="center"/>
    </xf>
    <xf numFmtId="172" fontId="0" fillId="0" borderId="8" xfId="0" applyNumberFormat="1" applyBorder="1" applyAlignment="1">
      <alignment horizontal="center"/>
    </xf>
    <xf numFmtId="172" fontId="0" fillId="0" borderId="6" xfId="0" applyNumberFormat="1" applyBorder="1" applyAlignment="1">
      <alignment horizontal="center"/>
    </xf>
    <xf numFmtId="172" fontId="0" fillId="0" borderId="9" xfId="0" applyNumberFormat="1" applyBorder="1" applyAlignment="1">
      <alignment horizontal="center"/>
    </xf>
    <xf numFmtId="172" fontId="0" fillId="0" borderId="12" xfId="0" applyNumberFormat="1" applyBorder="1" applyAlignment="1">
      <alignment horizontal="center"/>
    </xf>
    <xf numFmtId="172" fontId="0" fillId="0" borderId="10" xfId="0" applyNumberFormat="1" applyBorder="1" applyAlignment="1">
      <alignment horizontal="center"/>
    </xf>
    <xf numFmtId="172" fontId="0" fillId="0" borderId="13" xfId="0" applyNumberFormat="1" applyBorder="1" applyAlignment="1">
      <alignment horizontal="center"/>
    </xf>
    <xf numFmtId="164" fontId="7" fillId="0" borderId="0" xfId="1" applyNumberFormat="1" applyFont="1" applyAlignment="1">
      <alignment horizontal="center"/>
    </xf>
    <xf numFmtId="164" fontId="7" fillId="0" borderId="41" xfId="2" applyNumberFormat="1" applyFont="1" applyBorder="1" applyAlignment="1">
      <alignment horizontal="center"/>
    </xf>
    <xf numFmtId="164" fontId="7" fillId="0" borderId="0" xfId="2" applyNumberFormat="1" applyFont="1" applyAlignment="1">
      <alignment horizontal="center"/>
    </xf>
    <xf numFmtId="0" fontId="7" fillId="0" borderId="0" xfId="2" applyFont="1" applyAlignment="1">
      <alignment horizontal="center"/>
    </xf>
    <xf numFmtId="164" fontId="7" fillId="0" borderId="0" xfId="0" applyNumberFormat="1" applyFont="1" applyAlignment="1">
      <alignment horizontal="center"/>
    </xf>
    <xf numFmtId="164" fontId="7" fillId="0" borderId="41" xfId="0" applyNumberFormat="1" applyFont="1" applyBorder="1" applyAlignment="1">
      <alignment horizontal="center"/>
    </xf>
    <xf numFmtId="43" fontId="8" fillId="0" borderId="0" xfId="1" applyFont="1" applyBorder="1" applyAlignment="1">
      <alignment horizontal="center"/>
    </xf>
    <xf numFmtId="0" fontId="8" fillId="0" borderId="70" xfId="2" quotePrefix="1" applyBorder="1" applyAlignment="1">
      <alignment horizontal="center"/>
    </xf>
    <xf numFmtId="0" fontId="8" fillId="0" borderId="58" xfId="2" quotePrefix="1" applyBorder="1" applyAlignment="1">
      <alignment horizontal="center"/>
    </xf>
    <xf numFmtId="0" fontId="19" fillId="0" borderId="58" xfId="2" quotePrefix="1" applyFont="1" applyBorder="1" applyAlignment="1">
      <alignment horizontal="center"/>
    </xf>
    <xf numFmtId="0" fontId="8" fillId="0" borderId="71" xfId="2" quotePrefix="1" applyBorder="1" applyAlignment="1">
      <alignment horizontal="center"/>
    </xf>
    <xf numFmtId="164" fontId="0" fillId="0" borderId="15" xfId="0" quotePrefix="1" applyNumberFormat="1" applyFill="1" applyBorder="1" applyAlignment="1">
      <alignment horizontal="center"/>
    </xf>
    <xf numFmtId="164" fontId="0" fillId="0" borderId="7" xfId="0" quotePrefix="1" applyNumberFormat="1" applyFill="1" applyBorder="1" applyAlignment="1">
      <alignment horizontal="center"/>
    </xf>
    <xf numFmtId="169" fontId="8" fillId="0" borderId="4" xfId="1" applyNumberFormat="1" applyFont="1" applyBorder="1" applyAlignment="1">
      <alignment horizontal="center"/>
    </xf>
    <xf numFmtId="0" fontId="8" fillId="0" borderId="8" xfId="2" applyBorder="1" applyAlignment="1">
      <alignment horizontal="center"/>
    </xf>
    <xf numFmtId="164" fontId="7" fillId="0" borderId="9" xfId="0" quotePrefix="1" applyNumberFormat="1" applyFont="1" applyBorder="1" applyAlignment="1">
      <alignment horizontal="center"/>
    </xf>
    <xf numFmtId="164" fontId="7" fillId="0" borderId="2" xfId="0" quotePrefix="1" applyNumberFormat="1" applyFont="1" applyBorder="1" applyAlignment="1">
      <alignment horizontal="center"/>
    </xf>
    <xf numFmtId="164" fontId="7" fillId="0" borderId="29" xfId="0" quotePrefix="1" applyNumberFormat="1" applyFont="1" applyBorder="1" applyAlignment="1">
      <alignment horizontal="center"/>
    </xf>
    <xf numFmtId="0" fontId="8" fillId="0" borderId="46" xfId="2" quotePrefix="1" applyBorder="1" applyAlignment="1">
      <alignment horizontal="center"/>
    </xf>
    <xf numFmtId="0" fontId="8" fillId="0" borderId="47" xfId="2" quotePrefix="1" applyBorder="1" applyAlignment="1">
      <alignment horizontal="center"/>
    </xf>
    <xf numFmtId="0" fontId="8" fillId="0" borderId="49" xfId="2" quotePrefix="1" applyBorder="1" applyAlignment="1">
      <alignment horizontal="center"/>
    </xf>
    <xf numFmtId="164" fontId="7" fillId="0" borderId="66" xfId="0" quotePrefix="1" applyNumberFormat="1" applyFont="1" applyBorder="1" applyAlignment="1">
      <alignment horizontal="center"/>
    </xf>
    <xf numFmtId="43" fontId="7" fillId="0" borderId="72" xfId="1" applyFont="1" applyBorder="1" applyAlignment="1" applyProtection="1">
      <alignment horizontal="center" vertical="center"/>
      <protection locked="0"/>
    </xf>
    <xf numFmtId="43" fontId="7" fillId="0" borderId="72" xfId="1" applyFont="1" applyFill="1" applyBorder="1" applyAlignment="1" applyProtection="1">
      <alignment horizontal="center" vertical="center"/>
    </xf>
    <xf numFmtId="164" fontId="8" fillId="0" borderId="0" xfId="2" applyNumberFormat="1" applyBorder="1" applyAlignment="1">
      <alignment horizontal="center"/>
    </xf>
    <xf numFmtId="164" fontId="7" fillId="0" borderId="5" xfId="0" quotePrefix="1" applyNumberFormat="1" applyFont="1" applyBorder="1" applyAlignment="1">
      <alignment horizontal="center"/>
    </xf>
    <xf numFmtId="0" fontId="0" fillId="0" borderId="0" xfId="0" applyAlignment="1" applyProtection="1">
      <alignment horizontal="center"/>
      <protection hidden="1"/>
    </xf>
    <xf numFmtId="0" fontId="11" fillId="0" borderId="47" xfId="0" applyFont="1" applyBorder="1" applyAlignment="1" applyProtection="1">
      <alignment horizontal="center" wrapText="1"/>
      <protection hidden="1"/>
    </xf>
    <xf numFmtId="165" fontId="0" fillId="0" borderId="0" xfId="0" applyNumberFormat="1" applyAlignment="1" applyProtection="1">
      <alignment horizontal="center"/>
      <protection hidden="1"/>
    </xf>
    <xf numFmtId="0" fontId="11" fillId="0" borderId="0" xfId="0" applyFont="1"/>
    <xf numFmtId="0" fontId="0" fillId="0" borderId="6" xfId="0" applyBorder="1"/>
    <xf numFmtId="0" fontId="11" fillId="0" borderId="6" xfId="0" applyFont="1" applyBorder="1" applyAlignment="1">
      <alignment horizontal="center" wrapText="1"/>
    </xf>
    <xf numFmtId="0" fontId="11" fillId="0" borderId="6" xfId="0" applyFont="1" applyBorder="1" applyAlignment="1">
      <alignment horizontal="center"/>
    </xf>
    <xf numFmtId="0" fontId="22" fillId="0" borderId="0" xfId="0" applyFont="1"/>
    <xf numFmtId="0" fontId="23" fillId="0" borderId="0" xfId="0" applyFont="1"/>
    <xf numFmtId="17" fontId="3" fillId="0" borderId="73" xfId="0" applyNumberFormat="1" applyFont="1" applyFill="1" applyBorder="1" applyAlignment="1">
      <alignment horizontal="center"/>
    </xf>
    <xf numFmtId="17" fontId="3" fillId="0" borderId="53" xfId="0" applyNumberFormat="1" applyFont="1" applyFill="1" applyBorder="1" applyAlignment="1">
      <alignment horizontal="center"/>
    </xf>
    <xf numFmtId="17" fontId="3" fillId="0" borderId="57" xfId="0" applyNumberFormat="1" applyFont="1" applyFill="1" applyBorder="1" applyAlignment="1">
      <alignment horizontal="center"/>
    </xf>
    <xf numFmtId="17" fontId="3" fillId="0" borderId="51" xfId="0" applyNumberFormat="1" applyFont="1" applyFill="1" applyBorder="1" applyAlignment="1">
      <alignment horizontal="center"/>
    </xf>
    <xf numFmtId="17" fontId="3" fillId="0" borderId="3" xfId="0" applyNumberFormat="1" applyFont="1" applyFill="1" applyBorder="1" applyAlignment="1">
      <alignment horizontal="center"/>
    </xf>
    <xf numFmtId="17" fontId="3" fillId="0" borderId="7" xfId="0" applyNumberFormat="1" applyFont="1" applyFill="1" applyBorder="1" applyAlignment="1">
      <alignment horizontal="center"/>
    </xf>
    <xf numFmtId="17" fontId="3" fillId="0" borderId="11" xfId="0" applyNumberFormat="1" applyFont="1" applyFill="1" applyBorder="1" applyAlignment="1">
      <alignment horizontal="center"/>
    </xf>
    <xf numFmtId="17" fontId="3" fillId="0" borderId="15" xfId="0" applyNumberFormat="1" applyFont="1" applyFill="1" applyBorder="1" applyAlignment="1">
      <alignment horizontal="center"/>
    </xf>
    <xf numFmtId="0" fontId="24" fillId="0" borderId="0" xfId="0" applyFont="1"/>
    <xf numFmtId="169" fontId="8" fillId="0" borderId="0" xfId="1" applyNumberFormat="1" applyFont="1" applyBorder="1" applyAlignment="1">
      <alignment horizontal="center" wrapText="1"/>
    </xf>
    <xf numFmtId="172" fontId="7" fillId="0" borderId="6" xfId="0" quotePrefix="1" applyNumberFormat="1" applyFont="1" applyBorder="1" applyAlignment="1">
      <alignment horizontal="center"/>
    </xf>
    <xf numFmtId="172" fontId="7" fillId="0" borderId="62" xfId="0" quotePrefix="1" applyNumberFormat="1" applyFont="1" applyBorder="1" applyAlignment="1">
      <alignment horizontal="center"/>
    </xf>
    <xf numFmtId="172" fontId="8" fillId="0" borderId="71" xfId="2" applyNumberFormat="1" applyBorder="1" applyAlignment="1">
      <alignment horizontal="center"/>
    </xf>
    <xf numFmtId="0" fontId="8" fillId="9" borderId="8" xfId="2" applyFill="1" applyBorder="1" applyAlignment="1">
      <alignment horizontal="center"/>
    </xf>
    <xf numFmtId="0" fontId="8" fillId="9" borderId="6" xfId="2" applyFill="1" applyBorder="1" applyAlignment="1">
      <alignment horizontal="center"/>
    </xf>
    <xf numFmtId="0" fontId="8" fillId="9" borderId="6" xfId="2" applyFill="1" applyBorder="1"/>
    <xf numFmtId="0" fontId="8" fillId="9" borderId="9" xfId="2" applyFont="1" applyFill="1" applyBorder="1" applyAlignment="1">
      <alignment horizontal="center"/>
    </xf>
    <xf numFmtId="164" fontId="7" fillId="0" borderId="9" xfId="0" applyNumberFormat="1" applyFont="1" applyBorder="1" applyAlignment="1">
      <alignment horizontal="center"/>
    </xf>
    <xf numFmtId="0" fontId="8" fillId="10" borderId="0" xfId="2" applyFill="1" applyBorder="1"/>
    <xf numFmtId="0" fontId="8" fillId="10" borderId="0" xfId="2" applyFill="1"/>
    <xf numFmtId="164" fontId="7" fillId="0" borderId="66" xfId="0" applyNumberFormat="1" applyFont="1" applyBorder="1" applyAlignment="1">
      <alignment horizontal="center"/>
    </xf>
    <xf numFmtId="0" fontId="11" fillId="9" borderId="0" xfId="0" applyFont="1" applyFill="1" applyAlignment="1">
      <alignment horizontal="center"/>
    </xf>
    <xf numFmtId="164" fontId="8" fillId="4" borderId="0" xfId="2" applyNumberFormat="1" applyFill="1" applyAlignment="1">
      <alignment horizontal="center"/>
    </xf>
    <xf numFmtId="164" fontId="8" fillId="0" borderId="6" xfId="2" applyNumberFormat="1" applyBorder="1" applyAlignment="1">
      <alignment horizontal="center"/>
    </xf>
    <xf numFmtId="164" fontId="8" fillId="0" borderId="2" xfId="2" applyNumberFormat="1" applyBorder="1" applyAlignment="1">
      <alignment horizontal="center"/>
    </xf>
    <xf numFmtId="164" fontId="8" fillId="0" borderId="62" xfId="2" applyNumberFormat="1" applyBorder="1" applyAlignment="1">
      <alignment horizontal="center"/>
    </xf>
    <xf numFmtId="0" fontId="25" fillId="0" borderId="0" xfId="0" applyFont="1"/>
    <xf numFmtId="0" fontId="26" fillId="0" borderId="0" xfId="0" applyFont="1"/>
    <xf numFmtId="0" fontId="14" fillId="0" borderId="0" xfId="0" applyFont="1"/>
    <xf numFmtId="0" fontId="14" fillId="0" borderId="0" xfId="0" applyFont="1" applyAlignment="1">
      <alignment wrapText="1"/>
    </xf>
    <xf numFmtId="0" fontId="11" fillId="0" borderId="7" xfId="0" applyFont="1" applyBorder="1" applyAlignment="1">
      <alignment horizontal="center"/>
    </xf>
    <xf numFmtId="0" fontId="11" fillId="0" borderId="72" xfId="0" applyFont="1" applyBorder="1" applyAlignment="1">
      <alignment horizontal="center"/>
    </xf>
    <xf numFmtId="0" fontId="11" fillId="0" borderId="17" xfId="0" applyFont="1" applyBorder="1" applyAlignment="1">
      <alignment horizontal="center"/>
    </xf>
    <xf numFmtId="0" fontId="13" fillId="0" borderId="0" xfId="0" applyFont="1" applyBorder="1" applyAlignment="1" applyProtection="1">
      <alignment horizontal="center"/>
      <protection hidden="1"/>
    </xf>
    <xf numFmtId="0" fontId="13" fillId="0" borderId="24" xfId="0" applyFont="1" applyBorder="1" applyAlignment="1" applyProtection="1">
      <alignment horizontal="center"/>
      <protection hidden="1"/>
    </xf>
    <xf numFmtId="0" fontId="13" fillId="0" borderId="1" xfId="0" applyFont="1" applyBorder="1" applyAlignment="1" applyProtection="1">
      <alignment horizontal="center"/>
      <protection hidden="1"/>
    </xf>
    <xf numFmtId="0" fontId="5" fillId="9" borderId="0" xfId="0" applyFont="1" applyFill="1" applyBorder="1" applyAlignment="1">
      <alignment horizontal="center"/>
    </xf>
    <xf numFmtId="0" fontId="5" fillId="0" borderId="0" xfId="0" applyFont="1" applyBorder="1" applyAlignment="1">
      <alignment horizontal="center"/>
    </xf>
    <xf numFmtId="0" fontId="5" fillId="0" borderId="23" xfId="0" applyFont="1" applyBorder="1" applyAlignment="1">
      <alignment horizontal="center"/>
    </xf>
    <xf numFmtId="0" fontId="15" fillId="0" borderId="0" xfId="0" applyFont="1" applyAlignment="1">
      <alignment horizontal="center"/>
    </xf>
    <xf numFmtId="0" fontId="5" fillId="9" borderId="21" xfId="0" applyFont="1" applyFill="1" applyBorder="1" applyAlignment="1">
      <alignment horizontal="center"/>
    </xf>
    <xf numFmtId="0" fontId="5" fillId="0" borderId="21" xfId="0" applyFont="1" applyBorder="1" applyAlignment="1">
      <alignment horizontal="center"/>
    </xf>
    <xf numFmtId="0" fontId="5" fillId="0" borderId="54" xfId="0" applyFont="1" applyBorder="1" applyAlignment="1">
      <alignment horizontal="center"/>
    </xf>
    <xf numFmtId="2" fontId="2" fillId="9" borderId="0" xfId="0" applyNumberFormat="1" applyFont="1" applyFill="1" applyBorder="1" applyAlignment="1">
      <alignment horizontal="center"/>
    </xf>
    <xf numFmtId="2" fontId="2" fillId="2" borderId="0" xfId="0" applyNumberFormat="1" applyFont="1" applyFill="1" applyBorder="1" applyAlignment="1">
      <alignment horizontal="center"/>
    </xf>
    <xf numFmtId="0" fontId="0" fillId="9" borderId="0" xfId="0" applyFill="1" applyAlignment="1">
      <alignment horizontal="center"/>
    </xf>
    <xf numFmtId="169" fontId="5" fillId="6" borderId="0" xfId="1" applyNumberFormat="1" applyFont="1" applyFill="1" applyAlignment="1">
      <alignment horizontal="center"/>
    </xf>
    <xf numFmtId="0" fontId="5" fillId="6" borderId="0" xfId="2" applyFont="1" applyFill="1" applyAlignment="1">
      <alignment horizontal="center"/>
    </xf>
    <xf numFmtId="0" fontId="0" fillId="0" borderId="0" xfId="0" applyAlignment="1">
      <alignment horizontal="center"/>
    </xf>
    <xf numFmtId="0" fontId="14" fillId="0" borderId="0" xfId="0" applyFont="1" applyFill="1" applyAlignment="1" applyProtection="1">
      <alignment horizontal="center"/>
      <protection hidden="1"/>
    </xf>
    <xf numFmtId="0" fontId="8" fillId="0" borderId="0" xfId="2" applyFont="1" applyBorder="1" applyAlignment="1">
      <alignment horizontal="center"/>
    </xf>
    <xf numFmtId="169" fontId="5" fillId="0" borderId="0" xfId="1" applyNumberFormat="1" applyFont="1" applyAlignment="1">
      <alignment horizontal="center"/>
    </xf>
    <xf numFmtId="0" fontId="4" fillId="0" borderId="4" xfId="2" applyFont="1" applyBorder="1" applyAlignment="1">
      <alignment horizontal="center" wrapText="1"/>
    </xf>
    <xf numFmtId="0" fontId="4" fillId="0" borderId="28" xfId="2" applyFont="1" applyBorder="1" applyAlignment="1">
      <alignment horizontal="center"/>
    </xf>
    <xf numFmtId="0" fontId="4" fillId="0" borderId="5" xfId="2" applyFont="1" applyBorder="1" applyAlignment="1">
      <alignment horizontal="center"/>
    </xf>
    <xf numFmtId="0" fontId="4" fillId="9" borderId="4" xfId="2" applyFont="1" applyFill="1" applyBorder="1" applyAlignment="1">
      <alignment horizontal="center" wrapText="1"/>
    </xf>
    <xf numFmtId="0" fontId="4" fillId="9" borderId="28" xfId="2" applyFont="1" applyFill="1" applyBorder="1" applyAlignment="1">
      <alignment horizontal="center"/>
    </xf>
    <xf numFmtId="0" fontId="4" fillId="9" borderId="5" xfId="2" applyFont="1" applyFill="1" applyBorder="1" applyAlignment="1">
      <alignment horizontal="center"/>
    </xf>
    <xf numFmtId="0" fontId="8" fillId="0" borderId="22" xfId="2" applyBorder="1" applyAlignment="1">
      <alignment horizontal="center"/>
    </xf>
    <xf numFmtId="0" fontId="8" fillId="0" borderId="23" xfId="2" applyBorder="1" applyAlignment="1">
      <alignment horizontal="center"/>
    </xf>
    <xf numFmtId="0" fontId="8" fillId="0" borderId="20" xfId="2" applyBorder="1" applyAlignment="1">
      <alignment horizontal="center"/>
    </xf>
    <xf numFmtId="0" fontId="8" fillId="0" borderId="54" xfId="2" applyBorder="1" applyAlignment="1">
      <alignment horizontal="center"/>
    </xf>
    <xf numFmtId="0" fontId="4" fillId="0" borderId="42" xfId="2" applyFont="1" applyBorder="1" applyAlignment="1">
      <alignment horizontal="center"/>
    </xf>
    <xf numFmtId="0" fontId="4" fillId="0" borderId="43" xfId="2" applyFont="1" applyBorder="1" applyAlignment="1">
      <alignment horizontal="center"/>
    </xf>
    <xf numFmtId="0" fontId="4" fillId="0" borderId="44" xfId="2" applyFont="1" applyBorder="1" applyAlignment="1">
      <alignment horizontal="center"/>
    </xf>
    <xf numFmtId="0" fontId="4" fillId="0" borderId="74" xfId="2" applyFont="1" applyBorder="1" applyAlignment="1">
      <alignment horizontal="center"/>
    </xf>
    <xf numFmtId="0" fontId="4" fillId="0" borderId="75" xfId="2" applyFont="1" applyBorder="1" applyAlignment="1">
      <alignment horizontal="center"/>
    </xf>
    <xf numFmtId="0" fontId="4" fillId="0" borderId="76" xfId="2" applyFont="1" applyBorder="1" applyAlignment="1">
      <alignment horizontal="center"/>
    </xf>
    <xf numFmtId="169" fontId="4" fillId="0" borderId="0" xfId="1" applyNumberFormat="1" applyFont="1" applyFill="1" applyAlignment="1">
      <alignment horizontal="center"/>
    </xf>
  </cellXfs>
  <cellStyles count="4">
    <cellStyle name="Comma" xfId="1" builtinId="3"/>
    <cellStyle name="Normal" xfId="0" builtinId="0"/>
    <cellStyle name="Normal_2001_12_05 Scotia Emission Sheet" xfId="2"/>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1</xdr:row>
      <xdr:rowOff>152400</xdr:rowOff>
    </xdr:from>
    <xdr:to>
      <xdr:col>4</xdr:col>
      <xdr:colOff>542925</xdr:colOff>
      <xdr:row>7</xdr:row>
      <xdr:rowOff>38100</xdr:rowOff>
    </xdr:to>
    <xdr:pic>
      <xdr:nvPicPr>
        <xdr:cNvPr id="11273" name="Picture 1" descr="fba_masthead"/>
        <xdr:cNvPicPr>
          <a:picLocks noChangeAspect="1" noChangeArrowheads="1"/>
        </xdr:cNvPicPr>
      </xdr:nvPicPr>
      <xdr:blipFill>
        <a:blip xmlns:r="http://schemas.openxmlformats.org/officeDocument/2006/relationships" r:embed="rId1" cstate="print"/>
        <a:srcRect/>
        <a:stretch>
          <a:fillRect/>
        </a:stretch>
      </xdr:blipFill>
      <xdr:spPr bwMode="auto">
        <a:xfrm>
          <a:off x="600075" y="314325"/>
          <a:ext cx="2381250" cy="857250"/>
        </a:xfrm>
        <a:prstGeom prst="rect">
          <a:avLst/>
        </a:prstGeom>
        <a:noFill/>
        <a:ln w="9525">
          <a:solidFill>
            <a:srgbClr val="000000"/>
          </a:solidFill>
          <a:miter lim="800000"/>
          <a:headEnd/>
          <a:tailEnd/>
        </a:ln>
      </xdr:spPr>
    </xdr:pic>
    <xdr:clientData/>
  </xdr:twoCellAnchor>
  <xdr:twoCellAnchor>
    <xdr:from>
      <xdr:col>0</xdr:col>
      <xdr:colOff>600075</xdr:colOff>
      <xdr:row>7</xdr:row>
      <xdr:rowOff>142875</xdr:rowOff>
    </xdr:from>
    <xdr:to>
      <xdr:col>18</xdr:col>
      <xdr:colOff>19050</xdr:colOff>
      <xdr:row>63</xdr:row>
      <xdr:rowOff>28575</xdr:rowOff>
    </xdr:to>
    <xdr:sp macro="" textlink="">
      <xdr:nvSpPr>
        <xdr:cNvPr id="11266" name="Text Box 2"/>
        <xdr:cNvSpPr txBox="1">
          <a:spLocks noChangeArrowheads="1"/>
        </xdr:cNvSpPr>
      </xdr:nvSpPr>
      <xdr:spPr bwMode="auto">
        <a:xfrm>
          <a:off x="600075" y="1276350"/>
          <a:ext cx="10391775" cy="8953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workbook is being provided by the Fibre Box Association as a tool to assist facilities to maintain a record of their air emissions.  Before you begin using this spreadsheet please read all the information on this page.</a:t>
          </a:r>
        </a:p>
        <a:p>
          <a:pPr algn="l" rtl="0">
            <a:defRPr sz="1000"/>
          </a:pPr>
          <a:endParaRPr lang="en-US" sz="1000" b="0" i="0" u="none" strike="noStrike" baseline="0">
            <a:solidFill>
              <a:srgbClr val="000000"/>
            </a:solidFill>
            <a:latin typeface="Arial"/>
            <a:cs typeface="Arial"/>
          </a:endParaRPr>
        </a:p>
        <a:p>
          <a:r>
            <a:rPr lang="en-US" sz="1000">
              <a:solidFill>
                <a:srgbClr val="FF0000"/>
              </a:solidFill>
              <a:latin typeface="Arial" pitchFamily="34" charset="0"/>
              <a:ea typeface="+mn-ea"/>
              <a:cs typeface="Arial" pitchFamily="34" charset="0"/>
            </a:rPr>
            <a:t>This workbook is being provided by the FBA to its members as a resource</a:t>
          </a:r>
          <a:r>
            <a:rPr lang="en-US" sz="1000" baseline="0">
              <a:solidFill>
                <a:srgbClr val="FF0000"/>
              </a:solidFill>
              <a:latin typeface="Arial" pitchFamily="34" charset="0"/>
              <a:ea typeface="+mn-ea"/>
              <a:cs typeface="Arial" pitchFamily="34" charset="0"/>
            </a:rPr>
            <a:t> </a:t>
          </a:r>
          <a:r>
            <a:rPr lang="en-US" sz="1000">
              <a:solidFill>
                <a:srgbClr val="FF0000"/>
              </a:solidFill>
              <a:latin typeface="Arial" pitchFamily="34" charset="0"/>
              <a:ea typeface="+mn-ea"/>
              <a:cs typeface="Arial" pitchFamily="34" charset="0"/>
            </a:rPr>
            <a:t>only.  This workbook does not guarantee compliance with applicable laws</a:t>
          </a:r>
        </a:p>
        <a:p>
          <a:r>
            <a:rPr lang="en-US" sz="1000">
              <a:solidFill>
                <a:srgbClr val="FF0000"/>
              </a:solidFill>
              <a:latin typeface="Arial" pitchFamily="34" charset="0"/>
              <a:ea typeface="+mn-ea"/>
              <a:cs typeface="Arial" pitchFamily="34" charset="0"/>
            </a:rPr>
            <a:t>and regulations and should not be viewed as a substitute for your</a:t>
          </a:r>
          <a:r>
            <a:rPr lang="en-US" sz="1000" baseline="0">
              <a:solidFill>
                <a:srgbClr val="FF0000"/>
              </a:solidFill>
              <a:latin typeface="Arial" pitchFamily="34" charset="0"/>
              <a:ea typeface="+mn-ea"/>
              <a:cs typeface="Arial" pitchFamily="34" charset="0"/>
            </a:rPr>
            <a:t> </a:t>
          </a:r>
          <a:r>
            <a:rPr lang="en-US" sz="1000">
              <a:solidFill>
                <a:srgbClr val="FF0000"/>
              </a:solidFill>
              <a:latin typeface="Arial" pitchFamily="34" charset="0"/>
              <a:ea typeface="+mn-ea"/>
              <a:cs typeface="Arial" pitchFamily="34" charset="0"/>
            </a:rPr>
            <a:t>company's own environmental compliance policies and procedures.  Each</a:t>
          </a:r>
        </a:p>
        <a:p>
          <a:r>
            <a:rPr lang="en-US" sz="1000">
              <a:solidFill>
                <a:srgbClr val="FF0000"/>
              </a:solidFill>
              <a:latin typeface="Arial" pitchFamily="34" charset="0"/>
              <a:ea typeface="+mn-ea"/>
              <a:cs typeface="Arial" pitchFamily="34" charset="0"/>
            </a:rPr>
            <a:t>member company should look to its own compliance department or legal</a:t>
          </a:r>
          <a:r>
            <a:rPr lang="en-US" sz="1000" baseline="0">
              <a:solidFill>
                <a:srgbClr val="FF0000"/>
              </a:solidFill>
              <a:latin typeface="Arial" pitchFamily="34" charset="0"/>
              <a:ea typeface="+mn-ea"/>
              <a:cs typeface="Arial" pitchFamily="34" charset="0"/>
            </a:rPr>
            <a:t> </a:t>
          </a:r>
          <a:r>
            <a:rPr lang="en-US" sz="1000">
              <a:solidFill>
                <a:srgbClr val="FF0000"/>
              </a:solidFill>
              <a:latin typeface="Arial" pitchFamily="34" charset="0"/>
              <a:ea typeface="+mn-ea"/>
              <a:cs typeface="Arial" pitchFamily="34" charset="0"/>
            </a:rPr>
            <a:t>counsel to ensure that it is following all applicable laws and</a:t>
          </a:r>
          <a:r>
            <a:rPr lang="en-US" sz="1000" baseline="0">
              <a:solidFill>
                <a:srgbClr val="FF0000"/>
              </a:solidFill>
              <a:latin typeface="Arial" pitchFamily="34" charset="0"/>
              <a:ea typeface="+mn-ea"/>
              <a:cs typeface="Arial" pitchFamily="34" charset="0"/>
            </a:rPr>
            <a:t> </a:t>
          </a:r>
          <a:r>
            <a:rPr lang="en-US" sz="1000">
              <a:solidFill>
                <a:srgbClr val="FF0000"/>
              </a:solidFill>
              <a:latin typeface="Arial" pitchFamily="34" charset="0"/>
              <a:ea typeface="+mn-ea"/>
              <a:cs typeface="Arial" pitchFamily="34" charset="0"/>
            </a:rPr>
            <a:t>regulations.</a:t>
          </a:r>
          <a:endParaRPr lang="en-US" sz="1000" b="0" i="0" u="none" strike="noStrike" baseline="0">
            <a:solidFill>
              <a:srgbClr val="FF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This workbook is intended to only track emissions for only one facility.  This workbook should not be your only source of compliance records.  You must maintain the background information that is input into these worksheets.</a:t>
          </a:r>
        </a:p>
        <a:p>
          <a:pPr algn="l" rtl="0">
            <a:defRPr sz="1000"/>
          </a:pPr>
          <a:r>
            <a:rPr lang="en-US" sz="1000" b="0" i="0" u="none" strike="noStrike" baseline="0">
              <a:solidFill>
                <a:srgbClr val="000000"/>
              </a:solidFill>
              <a:latin typeface="Arial"/>
              <a:cs typeface="Arial"/>
            </a:rPr>
            <a:t>2. This workbook is basically organized into groups.</a:t>
          </a:r>
        </a:p>
        <a:p>
          <a:pPr algn="l" rtl="0">
            <a:defRPr sz="1000"/>
          </a:pPr>
          <a:r>
            <a:rPr lang="en-US" sz="1000" b="0" i="0" u="none" strike="noStrike" baseline="0">
              <a:solidFill>
                <a:srgbClr val="000000"/>
              </a:solidFill>
              <a:latin typeface="Arial"/>
              <a:cs typeface="Arial"/>
            </a:rPr>
            <a:t>        a. Annual Summary Pages</a:t>
          </a:r>
        </a:p>
        <a:p>
          <a:pPr algn="l" rtl="0">
            <a:defRPr sz="1000"/>
          </a:pPr>
          <a:r>
            <a:rPr lang="en-US" sz="1000" b="0" i="0" u="none" strike="noStrike" baseline="0">
              <a:solidFill>
                <a:srgbClr val="000000"/>
              </a:solidFill>
              <a:latin typeface="Arial"/>
              <a:cs typeface="Arial"/>
            </a:rPr>
            <a:t>        b. PM and VOC Summary Pages</a:t>
          </a:r>
        </a:p>
        <a:p>
          <a:pPr algn="l" rtl="0">
            <a:defRPr sz="1000"/>
          </a:pPr>
          <a:r>
            <a:rPr lang="en-US" sz="1000" b="0" i="0" u="none" strike="noStrike" baseline="0">
              <a:solidFill>
                <a:srgbClr val="000000"/>
              </a:solidFill>
              <a:latin typeface="Arial"/>
              <a:cs typeface="Arial"/>
            </a:rPr>
            <a:t>        c. Detailed Data Entry Pages for VOC and HAPs</a:t>
          </a:r>
        </a:p>
        <a:p>
          <a:pPr algn="l" rtl="0">
            <a:defRPr sz="1000"/>
          </a:pPr>
          <a:r>
            <a:rPr lang="en-US" sz="1000" b="0" i="0" u="none" strike="noStrike" baseline="0">
              <a:solidFill>
                <a:srgbClr val="000000"/>
              </a:solidFill>
              <a:latin typeface="Arial"/>
              <a:cs typeface="Arial"/>
            </a:rPr>
            <a:t>        d. Starch Data Entry Page</a:t>
          </a:r>
        </a:p>
        <a:p>
          <a:pPr algn="l" rtl="0">
            <a:defRPr sz="1000"/>
          </a:pPr>
          <a:r>
            <a:rPr lang="en-US" sz="1000" b="0" i="0" u="none" strike="noStrike" baseline="0">
              <a:solidFill>
                <a:srgbClr val="000000"/>
              </a:solidFill>
              <a:latin typeface="Arial"/>
              <a:cs typeface="Arial"/>
            </a:rPr>
            <a:t>        e. Baler / Cyclone Data Entry Page</a:t>
          </a:r>
        </a:p>
        <a:p>
          <a:pPr algn="l" rtl="0">
            <a:defRPr sz="1000"/>
          </a:pPr>
          <a:r>
            <a:rPr lang="en-US" sz="1000" b="0" i="0" u="none" strike="noStrike" baseline="0">
              <a:solidFill>
                <a:srgbClr val="000000"/>
              </a:solidFill>
              <a:latin typeface="Arial"/>
              <a:cs typeface="Arial"/>
            </a:rPr>
            <a:t>        f. Fuel Consumption Data Entry Pages</a:t>
          </a:r>
        </a:p>
        <a:p>
          <a:pPr algn="l" rtl="0">
            <a:defRPr sz="1000"/>
          </a:pPr>
          <a:r>
            <a:rPr lang="en-US" sz="1000" b="0" i="0" u="none" strike="noStrike" baseline="0">
              <a:solidFill>
                <a:srgbClr val="000000"/>
              </a:solidFill>
              <a:latin typeface="Arial"/>
              <a:cs typeface="Arial"/>
            </a:rPr>
            <a:t>Raw data is entered into groups c, d, e, f.  This data is then rolled up into Summary Pages, which are groups a and b.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Source of data can be from various sources.  </a:t>
          </a:r>
        </a:p>
        <a:p>
          <a:pPr algn="l" rtl="0">
            <a:defRPr sz="1000"/>
          </a:pPr>
          <a:r>
            <a:rPr lang="en-US" sz="1000" b="0" i="0" u="none" strike="noStrike" baseline="0">
              <a:solidFill>
                <a:srgbClr val="000000"/>
              </a:solidFill>
              <a:latin typeface="Arial"/>
              <a:cs typeface="Arial"/>
            </a:rPr>
            <a:t>        a. Raw data such as VOC and HAP numbers can be received directly from suppliers.  Suppliers can provide these numbers based upon purchases.  Typically this is not an </a:t>
          </a:r>
        </a:p>
        <a:p>
          <a:pPr algn="l" rtl="0">
            <a:defRPr sz="1000"/>
          </a:pPr>
          <a:r>
            <a:rPr lang="en-US" sz="1000" b="0" i="0" u="none" strike="noStrike" baseline="0">
              <a:solidFill>
                <a:srgbClr val="000000"/>
              </a:solidFill>
              <a:latin typeface="Arial"/>
              <a:cs typeface="Arial"/>
            </a:rPr>
            <a:t>            issue with regulatory agencies but you should verify this with your regualtory authority.</a:t>
          </a:r>
        </a:p>
        <a:p>
          <a:pPr algn="l" rtl="0">
            <a:defRPr sz="1000"/>
          </a:pPr>
          <a:r>
            <a:rPr lang="en-US" sz="1000" b="0" i="0" u="none" strike="noStrike" baseline="0">
              <a:solidFill>
                <a:srgbClr val="000000"/>
              </a:solidFill>
              <a:latin typeface="Arial"/>
              <a:cs typeface="Arial"/>
            </a:rPr>
            <a:t>        b. Data can also be gathered internally, such as starch received, baled material generated, fuel consumed.  For internal gathered data, industry accepted emission factors </a:t>
          </a:r>
        </a:p>
        <a:p>
          <a:pPr algn="l" rtl="0">
            <a:defRPr sz="1000"/>
          </a:pPr>
          <a:r>
            <a:rPr lang="en-US" sz="1000" b="0" i="0" u="none" strike="noStrike" baseline="0">
              <a:solidFill>
                <a:srgbClr val="000000"/>
              </a:solidFill>
              <a:latin typeface="Arial"/>
              <a:cs typeface="Arial"/>
            </a:rPr>
            <a:t>            have been provided.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 Data Entry</a:t>
          </a:r>
        </a:p>
        <a:p>
          <a:pPr algn="l" rtl="0">
            <a:defRPr sz="1000"/>
          </a:pPr>
          <a:r>
            <a:rPr lang="en-US" sz="1000" b="0" i="0" u="none" strike="noStrike" baseline="0">
              <a:solidFill>
                <a:srgbClr val="000000"/>
              </a:solidFill>
              <a:latin typeface="Arial"/>
              <a:cs typeface="Arial"/>
            </a:rPr>
            <a:t>        a. Only enter data into colored cells.  If the data would be a "0" for the month, enter the "0".  Entering the "0" allows the worksheets to correctly calculate 12 month rolling </a:t>
          </a:r>
        </a:p>
        <a:p>
          <a:pPr algn="l" rtl="0">
            <a:defRPr sz="1000"/>
          </a:pPr>
          <a:r>
            <a:rPr lang="en-US" sz="1000" b="0" i="0" u="none" strike="noStrike" baseline="0">
              <a:solidFill>
                <a:srgbClr val="000000"/>
              </a:solidFill>
              <a:latin typeface="Arial"/>
              <a:cs typeface="Arial"/>
            </a:rPr>
            <a:t>            averages and 12 month rolling totals.  The workbook is not protected, so you can modify formulas or text, but do so only if you are very comfortable with EXCEL.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5. Manipulating the workbook.</a:t>
          </a:r>
        </a:p>
        <a:p>
          <a:pPr algn="l" rtl="0">
            <a:defRPr sz="1000"/>
          </a:pPr>
          <a:r>
            <a:rPr lang="en-US" sz="1000" b="0" i="0" u="none" strike="noStrike" baseline="0">
              <a:solidFill>
                <a:srgbClr val="000000"/>
              </a:solidFill>
              <a:latin typeface="Arial"/>
              <a:cs typeface="Arial"/>
            </a:rPr>
            <a:t>        a. </a:t>
          </a:r>
          <a:r>
            <a:rPr lang="en-US" sz="1000" b="1" i="0" u="sng" strike="noStrike" baseline="0">
              <a:solidFill>
                <a:srgbClr val="000000"/>
              </a:solidFill>
              <a:latin typeface="Arial"/>
              <a:cs typeface="Arial"/>
            </a:rPr>
            <a:t>DO NOT</a:t>
          </a:r>
          <a:r>
            <a:rPr lang="en-US" sz="1000" b="0" i="0" u="sng" strike="noStrike" baseline="0">
              <a:solidFill>
                <a:srgbClr val="000000"/>
              </a:solidFill>
              <a:latin typeface="Arial"/>
              <a:cs typeface="Arial"/>
            </a:rPr>
            <a:t> enter any rows on any worksheet</a:t>
          </a:r>
          <a:r>
            <a:rPr lang="en-US" sz="1000" b="0" i="0" u="none" strike="noStrike" baseline="0">
              <a:solidFill>
                <a:srgbClr val="000000"/>
              </a:solidFill>
              <a:latin typeface="Arial"/>
              <a:cs typeface="Arial"/>
            </a:rPr>
            <a:t>.  By entering rows the formulas that link to those sheets can be corrupted and your summary data will be invalid.</a:t>
          </a:r>
        </a:p>
        <a:p>
          <a:pPr algn="l" rtl="0">
            <a:defRPr sz="1000"/>
          </a:pPr>
          <a:r>
            <a:rPr lang="en-US" sz="1000" b="0" i="0" u="none" strike="noStrike" baseline="0">
              <a:solidFill>
                <a:srgbClr val="000000"/>
              </a:solidFill>
              <a:latin typeface="Arial"/>
              <a:cs typeface="Arial"/>
            </a:rPr>
            <a:t>        b. </a:t>
          </a:r>
          <a:r>
            <a:rPr lang="en-US" sz="1000" b="1" i="0" u="sng" strike="noStrike" baseline="0">
              <a:solidFill>
                <a:srgbClr val="000000"/>
              </a:solidFill>
              <a:latin typeface="Arial"/>
              <a:cs typeface="Arial"/>
            </a:rPr>
            <a:t>DO NOT</a:t>
          </a:r>
          <a:r>
            <a:rPr lang="en-US" sz="1000" b="0" i="0" u="sng" strike="noStrike" baseline="0">
              <a:solidFill>
                <a:srgbClr val="000000"/>
              </a:solidFill>
              <a:latin typeface="Arial"/>
              <a:cs typeface="Arial"/>
            </a:rPr>
            <a:t> delete any worksheets.</a:t>
          </a:r>
          <a:r>
            <a:rPr lang="en-US" sz="1000" b="0" i="0" u="none" strike="noStrike" baseline="0">
              <a:solidFill>
                <a:srgbClr val="000000"/>
              </a:solidFill>
              <a:latin typeface="Arial"/>
              <a:cs typeface="Arial"/>
            </a:rPr>
            <a:t>  There are links to every worksheet in the workbook, so by deleting a worksheet, you will generate errors on the Summary Pages.</a:t>
          </a:r>
        </a:p>
        <a:p>
          <a:pPr algn="l" rtl="0">
            <a:defRPr sz="1000"/>
          </a:pPr>
          <a:r>
            <a:rPr lang="en-US" sz="1000" b="0" i="0" u="none" strike="noStrike" baseline="0">
              <a:solidFill>
                <a:srgbClr val="000000"/>
              </a:solidFill>
              <a:latin typeface="Arial"/>
              <a:cs typeface="Arial"/>
            </a:rPr>
            <a:t>        c. You can rename worksheet tabs and also the associated name on the Summary Pages.</a:t>
          </a:r>
        </a:p>
        <a:p>
          <a:pPr algn="l" rtl="0">
            <a:defRPr sz="1000"/>
          </a:pPr>
          <a:r>
            <a:rPr lang="en-US" sz="1000" b="0" i="0" u="none" strike="noStrike" baseline="0">
              <a:solidFill>
                <a:srgbClr val="000000"/>
              </a:solidFill>
              <a:latin typeface="Arial"/>
              <a:cs typeface="Arial"/>
            </a:rPr>
            <a:t>                - for example, you want to change "Misc 1" to be "Hacker Adhesives".  Go to the Misc 1 worksheet, double click or right click on the "Misc 1", then type in "Hacker Adhesives"</a:t>
          </a:r>
        </a:p>
        <a:p>
          <a:pPr algn="l" rtl="0">
            <a:defRPr sz="1000"/>
          </a:pPr>
          <a:r>
            <a:rPr lang="en-US" sz="1000" b="0" i="0" u="none" strike="noStrike" baseline="0">
              <a:solidFill>
                <a:srgbClr val="000000"/>
              </a:solidFill>
              <a:latin typeface="Arial"/>
              <a:cs typeface="Arial"/>
            </a:rPr>
            <a:t>                 (if you right click, select rename).  Now move to the Summary Pages and type over "Misc 1" with "Hacker Adhesives".  The formula is automatically updated when you </a:t>
          </a:r>
        </a:p>
        <a:p>
          <a:pPr algn="l" rtl="0">
            <a:defRPr sz="1000"/>
          </a:pPr>
          <a:r>
            <a:rPr lang="en-US" sz="1000" b="0" i="0" u="none" strike="noStrike" baseline="0">
              <a:solidFill>
                <a:srgbClr val="000000"/>
              </a:solidFill>
              <a:latin typeface="Arial"/>
              <a:cs typeface="Arial"/>
            </a:rPr>
            <a:t>                 changed the tab name.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NOTES:</a:t>
          </a:r>
          <a:r>
            <a:rPr lang="en-US" sz="1000" b="0" i="0" u="none" strike="noStrike" baseline="0">
              <a:solidFill>
                <a:srgbClr val="000000"/>
              </a:solidFill>
              <a:latin typeface="Arial"/>
              <a:cs typeface="Arial"/>
            </a:rPr>
            <a:t>    Parts Washer numbers do NOT roll up into Summary Pages.</a:t>
          </a:r>
        </a:p>
        <a:p>
          <a:pPr algn="l" rtl="0">
            <a:defRPr sz="1000"/>
          </a:pPr>
          <a:r>
            <a:rPr lang="en-US" sz="1000" b="0" i="0" u="none" strike="noStrike" baseline="0">
              <a:solidFill>
                <a:srgbClr val="000000"/>
              </a:solidFill>
              <a:latin typeface="Arial"/>
              <a:cs typeface="Arial"/>
            </a:rPr>
            <a:t>                The Corrugator is NOT specifically spelled out, however any of the "Misc" pages could be used to track any information that you feel is required.  Formulas will need </a:t>
          </a:r>
        </a:p>
        <a:p>
          <a:pPr algn="l" rtl="0">
            <a:defRPr sz="1000"/>
          </a:pPr>
          <a:r>
            <a:rPr lang="en-US" sz="1000" b="0" i="0" u="none" strike="noStrike" baseline="0">
              <a:solidFill>
                <a:srgbClr val="000000"/>
              </a:solidFill>
              <a:latin typeface="Arial"/>
              <a:cs typeface="Arial"/>
            </a:rPr>
            <a:t>                to be modified to track this data.</a:t>
          </a:r>
        </a:p>
        <a:p>
          <a:pPr algn="l" rtl="0">
            <a:defRPr sz="1000"/>
          </a:pPr>
          <a:r>
            <a:rPr lang="en-US" sz="1000" b="0" i="0" u="none" strike="noStrike" baseline="0">
              <a:solidFill>
                <a:srgbClr val="000000"/>
              </a:solidFill>
              <a:latin typeface="Arial"/>
              <a:cs typeface="Arial"/>
            </a:rPr>
            <a:t>                Version fba_2_11_07 does NOT track propane when used as a fuel source in stationary equipment.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maegdlin/Local%20Settings/Temporary%20Internet%20Files/Content.Outlook/2FH2UBB3/Air%20Emission%20Inventory%20FBA%20Format%20DRAFT%2009_2008%20v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Permit Limits"/>
      <sheetName val="2008 Summary"/>
      <sheetName val="2009 Summary"/>
      <sheetName val="2010 Summary"/>
      <sheetName val="2011 Summary"/>
      <sheetName val="2012 Summary"/>
      <sheetName val="PM Rolling Avg"/>
      <sheetName val="SUMMARY"/>
      <sheetName val="Ink Supplier #1"/>
      <sheetName val="Ink Supplier #2"/>
      <sheetName val="Adhesive Supplier # 1"/>
      <sheetName val="Misc1"/>
      <sheetName val="Misc2"/>
      <sheetName val="Misc3"/>
      <sheetName val="Misc4"/>
      <sheetName val="Misc5"/>
      <sheetName val="Misc6"/>
      <sheetName val="Misc7"/>
      <sheetName val="Misc8"/>
      <sheetName val="Starch"/>
      <sheetName val="Baled Material"/>
      <sheetName val="Fuel Summary Page"/>
      <sheetName val="Natural Gas"/>
      <sheetName val="Fuel Oil"/>
      <sheetName val="Propane"/>
      <sheetName val="Parts Washer"/>
      <sheetName val="Emission Factors"/>
    </sheetNames>
    <sheetDataSet>
      <sheetData sheetId="0"/>
      <sheetData sheetId="1">
        <row r="1">
          <cell r="G1" t="str">
            <v>Anytown, USA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B50"/>
  <sheetViews>
    <sheetView showGridLines="0" tabSelected="1" workbookViewId="0">
      <selection activeCell="I7" sqref="I7"/>
    </sheetView>
  </sheetViews>
  <sheetFormatPr defaultRowHeight="12.75"/>
  <sheetData>
    <row r="1" spans="1:2">
      <c r="A1" t="s">
        <v>198</v>
      </c>
    </row>
    <row r="3" spans="1:2">
      <c r="B3" s="495"/>
    </row>
    <row r="42" spans="2:2">
      <c r="B42" s="491"/>
    </row>
    <row r="44" spans="2:2">
      <c r="B44" s="526"/>
    </row>
    <row r="45" spans="2:2">
      <c r="B45" s="525"/>
    </row>
    <row r="46" spans="2:2">
      <c r="B46" s="525"/>
    </row>
    <row r="47" spans="2:2">
      <c r="B47" s="525"/>
    </row>
    <row r="48" spans="2:2" ht="14.25">
      <c r="B48" s="523"/>
    </row>
    <row r="49" spans="2:2" ht="14.25">
      <c r="B49" s="523"/>
    </row>
    <row r="50" spans="2:2" ht="15">
      <c r="B50" s="524"/>
    </row>
  </sheetData>
  <phoneticPr fontId="21" type="noConversion"/>
  <pageMargins left="0.75" right="0.75" top="1" bottom="1" header="0.5" footer="0.5"/>
  <pageSetup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sheetPr codeName="Sheet2"/>
  <dimension ref="A1:M111"/>
  <sheetViews>
    <sheetView showZeros="0" zoomScale="90" workbookViewId="0">
      <pane xSplit="2" ySplit="39" topLeftCell="C40" activePane="bottomRight" state="frozen"/>
      <selection pane="topRight" activeCell="C1" sqref="C1"/>
      <selection pane="bottomLeft" activeCell="A40" sqref="A40"/>
      <selection pane="bottomRight" activeCell="G40" sqref="G40"/>
    </sheetView>
  </sheetViews>
  <sheetFormatPr defaultRowHeight="12.75"/>
  <cols>
    <col min="1" max="1" width="16" style="4" customWidth="1"/>
    <col min="2" max="2" width="9.28515625" style="4" customWidth="1"/>
    <col min="3" max="3" width="14.28515625" style="23" customWidth="1"/>
    <col min="4" max="4" width="13.7109375" style="23" customWidth="1"/>
    <col min="5" max="10" width="10.140625" style="23" customWidth="1"/>
    <col min="11" max="16384" width="9.140625" style="4"/>
  </cols>
  <sheetData>
    <row r="1" spans="1:10">
      <c r="A1" s="1" t="s">
        <v>119</v>
      </c>
      <c r="B1" s="2"/>
      <c r="C1" s="3"/>
      <c r="D1" s="3"/>
      <c r="E1" s="540" t="s">
        <v>0</v>
      </c>
      <c r="F1" s="540"/>
      <c r="G1" s="541" t="s">
        <v>1</v>
      </c>
      <c r="H1" s="541"/>
      <c r="I1" s="541" t="s">
        <v>2</v>
      </c>
      <c r="J1" s="541"/>
    </row>
    <row r="2" spans="1:10">
      <c r="A2" s="1" t="str">
        <f>Plant</f>
        <v>Anytown</v>
      </c>
      <c r="B2" s="2"/>
      <c r="C2" s="3" t="s">
        <v>3</v>
      </c>
      <c r="D2" s="3" t="s">
        <v>4</v>
      </c>
      <c r="E2" s="540" t="s">
        <v>5</v>
      </c>
      <c r="F2" s="540"/>
      <c r="G2" s="541" t="s">
        <v>6</v>
      </c>
      <c r="H2" s="541"/>
      <c r="I2" s="541" t="s">
        <v>6</v>
      </c>
      <c r="J2" s="541"/>
    </row>
    <row r="3" spans="1:10" ht="13.5" thickBot="1">
      <c r="A3" s="5"/>
      <c r="B3" s="5" t="s">
        <v>7</v>
      </c>
      <c r="C3" s="6" t="s">
        <v>8</v>
      </c>
      <c r="D3" s="6" t="s">
        <v>8</v>
      </c>
      <c r="E3" s="6" t="s">
        <v>9</v>
      </c>
      <c r="F3" s="6" t="s">
        <v>10</v>
      </c>
      <c r="G3" s="6" t="s">
        <v>9</v>
      </c>
      <c r="H3" s="6" t="s">
        <v>10</v>
      </c>
      <c r="I3" s="6" t="s">
        <v>9</v>
      </c>
      <c r="J3" s="6" t="s">
        <v>10</v>
      </c>
    </row>
    <row r="4" spans="1:10" ht="12.75" hidden="1" customHeight="1">
      <c r="A4" s="7"/>
      <c r="B4" s="8"/>
      <c r="C4" s="9"/>
      <c r="D4" s="10"/>
      <c r="E4" s="9"/>
      <c r="F4" s="10"/>
      <c r="G4" s="9"/>
      <c r="H4" s="10"/>
      <c r="I4" s="9"/>
      <c r="J4" s="10"/>
    </row>
    <row r="5" spans="1:10" ht="12.75" hidden="1" customHeight="1">
      <c r="A5" s="11"/>
      <c r="B5" s="12"/>
      <c r="C5" s="13"/>
      <c r="D5" s="14"/>
      <c r="E5" s="13"/>
      <c r="F5" s="14"/>
      <c r="G5" s="13"/>
      <c r="H5" s="14"/>
      <c r="I5" s="13"/>
      <c r="J5" s="14"/>
    </row>
    <row r="6" spans="1:10" ht="12.75" hidden="1" customHeight="1">
      <c r="A6" s="11"/>
      <c r="B6" s="12"/>
      <c r="C6" s="13"/>
      <c r="D6" s="14"/>
      <c r="E6" s="13"/>
      <c r="F6" s="14"/>
      <c r="G6" s="13"/>
      <c r="H6" s="14"/>
      <c r="I6" s="13"/>
      <c r="J6" s="14"/>
    </row>
    <row r="7" spans="1:10" ht="12.75" hidden="1" customHeight="1">
      <c r="A7" s="11"/>
      <c r="B7" s="12"/>
      <c r="C7" s="13"/>
      <c r="D7" s="14"/>
      <c r="E7" s="13"/>
      <c r="F7" s="14"/>
      <c r="G7" s="13"/>
      <c r="H7" s="14"/>
      <c r="I7" s="13"/>
      <c r="J7" s="14"/>
    </row>
    <row r="8" spans="1:10" ht="12.75" hidden="1" customHeight="1">
      <c r="A8" s="11"/>
      <c r="B8" s="12"/>
      <c r="C8" s="13"/>
      <c r="D8" s="14"/>
      <c r="E8" s="13"/>
      <c r="F8" s="14"/>
      <c r="G8" s="13"/>
      <c r="H8" s="14"/>
      <c r="I8" s="13"/>
      <c r="J8" s="14"/>
    </row>
    <row r="9" spans="1:10" ht="12.75" hidden="1" customHeight="1">
      <c r="A9" s="11"/>
      <c r="B9" s="12"/>
      <c r="C9" s="13"/>
      <c r="D9" s="14"/>
      <c r="E9" s="13"/>
      <c r="F9" s="14"/>
      <c r="G9" s="13"/>
      <c r="H9" s="14"/>
      <c r="I9" s="13"/>
      <c r="J9" s="14"/>
    </row>
    <row r="10" spans="1:10" ht="12.75" hidden="1" customHeight="1">
      <c r="A10" s="11"/>
      <c r="B10" s="12"/>
      <c r="C10" s="13"/>
      <c r="D10" s="14"/>
      <c r="E10" s="13"/>
      <c r="F10" s="14"/>
      <c r="G10" s="13"/>
      <c r="H10" s="14"/>
      <c r="I10" s="13"/>
      <c r="J10" s="14"/>
    </row>
    <row r="11" spans="1:10" ht="12.75" hidden="1" customHeight="1">
      <c r="A11" s="11"/>
      <c r="B11" s="12"/>
      <c r="C11" s="13"/>
      <c r="D11" s="14"/>
      <c r="E11" s="13"/>
      <c r="F11" s="14"/>
      <c r="G11" s="13"/>
      <c r="H11" s="14"/>
      <c r="I11" s="13"/>
      <c r="J11" s="14"/>
    </row>
    <row r="12" spans="1:10" ht="12.75" hidden="1" customHeight="1">
      <c r="A12" s="11"/>
      <c r="B12" s="12"/>
      <c r="C12" s="13"/>
      <c r="D12" s="14"/>
      <c r="E12" s="13"/>
      <c r="F12" s="14"/>
      <c r="G12" s="13"/>
      <c r="H12" s="14"/>
      <c r="I12" s="13"/>
      <c r="J12" s="14"/>
    </row>
    <row r="13" spans="1:10" ht="12.75" hidden="1" customHeight="1">
      <c r="A13" s="11"/>
      <c r="B13" s="12"/>
      <c r="C13" s="13"/>
      <c r="D13" s="14"/>
      <c r="E13" s="13"/>
      <c r="F13" s="14"/>
      <c r="G13" s="13"/>
      <c r="H13" s="14"/>
      <c r="I13" s="13"/>
      <c r="J13" s="14"/>
    </row>
    <row r="14" spans="1:10" ht="12.75" hidden="1" customHeight="1">
      <c r="A14" s="11"/>
      <c r="B14" s="12"/>
      <c r="C14" s="13"/>
      <c r="D14" s="14"/>
      <c r="E14" s="13"/>
      <c r="F14" s="14"/>
      <c r="G14" s="13"/>
      <c r="H14" s="14"/>
      <c r="I14" s="13"/>
      <c r="J14" s="14"/>
    </row>
    <row r="15" spans="1:10" ht="13.5" hidden="1" customHeight="1" thickBot="1">
      <c r="A15" s="15"/>
      <c r="B15" s="16"/>
      <c r="C15" s="17"/>
      <c r="D15" s="18"/>
      <c r="E15" s="17"/>
      <c r="F15" s="18"/>
      <c r="G15" s="17"/>
      <c r="H15" s="18"/>
      <c r="I15" s="17"/>
      <c r="J15" s="18"/>
    </row>
    <row r="16" spans="1:10" hidden="1">
      <c r="A16" s="36"/>
      <c r="B16" s="43">
        <v>35796</v>
      </c>
      <c r="C16" s="9"/>
      <c r="D16" s="10"/>
      <c r="E16" s="110"/>
      <c r="F16" s="153"/>
      <c r="G16" s="112"/>
      <c r="H16" s="113"/>
      <c r="I16" s="114"/>
      <c r="J16" s="115"/>
    </row>
    <row r="17" spans="1:10" hidden="1">
      <c r="A17" s="38"/>
      <c r="B17" s="21">
        <v>35827</v>
      </c>
      <c r="C17" s="13"/>
      <c r="D17" s="150"/>
      <c r="E17" s="94" t="str">
        <f t="shared" ref="E17:F28" si="0">IF(C17="","",AVERAGE(C6:C17))</f>
        <v/>
      </c>
      <c r="F17" s="154" t="str">
        <f t="shared" si="0"/>
        <v/>
      </c>
      <c r="G17" s="94"/>
      <c r="H17" s="95"/>
      <c r="I17" s="96"/>
      <c r="J17" s="97"/>
    </row>
    <row r="18" spans="1:10" hidden="1">
      <c r="A18" s="38"/>
      <c r="B18" s="21">
        <v>35855</v>
      </c>
      <c r="C18" s="13"/>
      <c r="D18" s="150"/>
      <c r="E18" s="94" t="str">
        <f t="shared" si="0"/>
        <v/>
      </c>
      <c r="F18" s="154" t="str">
        <f t="shared" si="0"/>
        <v/>
      </c>
      <c r="G18" s="94"/>
      <c r="H18" s="95"/>
      <c r="I18" s="96"/>
      <c r="J18" s="97"/>
    </row>
    <row r="19" spans="1:10" hidden="1">
      <c r="A19" s="38"/>
      <c r="B19" s="21">
        <v>35886</v>
      </c>
      <c r="C19" s="13"/>
      <c r="D19" s="150"/>
      <c r="E19" s="94" t="str">
        <f t="shared" si="0"/>
        <v/>
      </c>
      <c r="F19" s="154" t="str">
        <f t="shared" si="0"/>
        <v/>
      </c>
      <c r="G19" s="94"/>
      <c r="H19" s="95"/>
      <c r="I19" s="96"/>
      <c r="J19" s="97"/>
    </row>
    <row r="20" spans="1:10" hidden="1">
      <c r="A20" s="38"/>
      <c r="B20" s="21">
        <v>35947</v>
      </c>
      <c r="C20" s="13"/>
      <c r="D20" s="150"/>
      <c r="E20" s="94" t="str">
        <f t="shared" si="0"/>
        <v/>
      </c>
      <c r="F20" s="154" t="str">
        <f t="shared" si="0"/>
        <v/>
      </c>
      <c r="G20" s="94"/>
      <c r="H20" s="95"/>
      <c r="I20" s="96"/>
      <c r="J20" s="97"/>
    </row>
    <row r="21" spans="1:10" hidden="1">
      <c r="A21" s="38"/>
      <c r="B21" s="21">
        <v>35947</v>
      </c>
      <c r="C21" s="13"/>
      <c r="D21" s="150"/>
      <c r="E21" s="94" t="str">
        <f t="shared" si="0"/>
        <v/>
      </c>
      <c r="F21" s="154" t="str">
        <f t="shared" si="0"/>
        <v/>
      </c>
      <c r="G21" s="94"/>
      <c r="H21" s="95"/>
      <c r="I21" s="96"/>
      <c r="J21" s="97"/>
    </row>
    <row r="22" spans="1:10" hidden="1">
      <c r="A22" s="38"/>
      <c r="B22" s="21">
        <v>35977</v>
      </c>
      <c r="C22" s="13"/>
      <c r="D22" s="150"/>
      <c r="E22" s="94" t="str">
        <f t="shared" si="0"/>
        <v/>
      </c>
      <c r="F22" s="154" t="str">
        <f t="shared" si="0"/>
        <v/>
      </c>
      <c r="G22" s="94"/>
      <c r="H22" s="95"/>
      <c r="I22" s="96"/>
      <c r="J22" s="97"/>
    </row>
    <row r="23" spans="1:10" hidden="1">
      <c r="A23" s="38"/>
      <c r="B23" s="21">
        <v>36008</v>
      </c>
      <c r="C23" s="13"/>
      <c r="D23" s="150"/>
      <c r="E23" s="94" t="str">
        <f t="shared" si="0"/>
        <v/>
      </c>
      <c r="F23" s="154" t="str">
        <f t="shared" si="0"/>
        <v/>
      </c>
      <c r="G23" s="94"/>
      <c r="H23" s="95"/>
      <c r="I23" s="96"/>
      <c r="J23" s="97"/>
    </row>
    <row r="24" spans="1:10" hidden="1">
      <c r="A24" s="38"/>
      <c r="B24" s="21">
        <v>36039</v>
      </c>
      <c r="C24" s="13"/>
      <c r="D24" s="150"/>
      <c r="E24" s="94" t="str">
        <f t="shared" si="0"/>
        <v/>
      </c>
      <c r="F24" s="154" t="str">
        <f t="shared" si="0"/>
        <v/>
      </c>
      <c r="G24" s="94"/>
      <c r="H24" s="95"/>
      <c r="I24" s="96"/>
      <c r="J24" s="97"/>
    </row>
    <row r="25" spans="1:10" hidden="1">
      <c r="A25" s="38"/>
      <c r="B25" s="21">
        <v>36069</v>
      </c>
      <c r="C25" s="13"/>
      <c r="D25" s="150"/>
      <c r="E25" s="94" t="str">
        <f t="shared" si="0"/>
        <v/>
      </c>
      <c r="F25" s="154" t="str">
        <f t="shared" si="0"/>
        <v/>
      </c>
      <c r="G25" s="94"/>
      <c r="H25" s="95"/>
      <c r="I25" s="96"/>
      <c r="J25" s="97"/>
    </row>
    <row r="26" spans="1:10" hidden="1">
      <c r="A26" s="38"/>
      <c r="B26" s="21">
        <v>36100</v>
      </c>
      <c r="C26" s="13"/>
      <c r="D26" s="150"/>
      <c r="E26" s="94" t="str">
        <f t="shared" si="0"/>
        <v/>
      </c>
      <c r="F26" s="154" t="str">
        <f t="shared" si="0"/>
        <v/>
      </c>
      <c r="G26" s="94"/>
      <c r="H26" s="95"/>
      <c r="I26" s="96"/>
      <c r="J26" s="97"/>
    </row>
    <row r="27" spans="1:10" ht="13.5" hidden="1" thickBot="1">
      <c r="A27" s="40"/>
      <c r="B27" s="22">
        <v>36130</v>
      </c>
      <c r="C27" s="17"/>
      <c r="D27" s="155"/>
      <c r="E27" s="101" t="str">
        <f t="shared" si="0"/>
        <v/>
      </c>
      <c r="F27" s="102" t="str">
        <f t="shared" si="0"/>
        <v/>
      </c>
      <c r="G27" s="101"/>
      <c r="H27" s="116"/>
      <c r="I27" s="101"/>
      <c r="J27" s="102"/>
    </row>
    <row r="28" spans="1:10" hidden="1">
      <c r="A28" s="151"/>
      <c r="B28" s="19">
        <v>36161</v>
      </c>
      <c r="C28" s="20"/>
      <c r="D28" s="152"/>
      <c r="E28" s="98" t="str">
        <f t="shared" si="0"/>
        <v/>
      </c>
      <c r="F28" s="156" t="str">
        <f t="shared" si="0"/>
        <v/>
      </c>
      <c r="G28" s="110"/>
      <c r="H28" s="111"/>
      <c r="I28" s="114"/>
      <c r="J28" s="115"/>
    </row>
    <row r="29" spans="1:10" hidden="1">
      <c r="A29" s="38"/>
      <c r="B29" s="21">
        <v>36192</v>
      </c>
      <c r="C29" s="13"/>
      <c r="D29" s="150"/>
      <c r="E29" s="94" t="str">
        <f t="shared" ref="E29:E40" si="1">IF(C29="","",AVERAGE(C18:C29))</f>
        <v/>
      </c>
      <c r="F29" s="154" t="str">
        <f t="shared" ref="F29:F40" si="2">IF(D29="","",AVERAGE(D18:D29))</f>
        <v/>
      </c>
      <c r="G29" s="94"/>
      <c r="H29" s="95"/>
      <c r="I29" s="96"/>
      <c r="J29" s="97"/>
    </row>
    <row r="30" spans="1:10" hidden="1">
      <c r="A30" s="38"/>
      <c r="B30" s="21">
        <v>36220</v>
      </c>
      <c r="C30" s="13"/>
      <c r="D30" s="150"/>
      <c r="E30" s="94" t="str">
        <f t="shared" si="1"/>
        <v/>
      </c>
      <c r="F30" s="154" t="str">
        <f t="shared" si="2"/>
        <v/>
      </c>
      <c r="G30" s="94"/>
      <c r="H30" s="95"/>
      <c r="I30" s="96"/>
      <c r="J30" s="97"/>
    </row>
    <row r="31" spans="1:10" hidden="1">
      <c r="A31" s="38"/>
      <c r="B31" s="21">
        <v>36251</v>
      </c>
      <c r="C31" s="13"/>
      <c r="D31" s="150"/>
      <c r="E31" s="94" t="str">
        <f t="shared" si="1"/>
        <v/>
      </c>
      <c r="F31" s="154" t="str">
        <f t="shared" si="2"/>
        <v/>
      </c>
      <c r="G31" s="94"/>
      <c r="H31" s="95"/>
      <c r="I31" s="96"/>
      <c r="J31" s="97"/>
    </row>
    <row r="32" spans="1:10" hidden="1">
      <c r="A32" s="38"/>
      <c r="B32" s="21">
        <v>36281</v>
      </c>
      <c r="C32" s="13"/>
      <c r="D32" s="150"/>
      <c r="E32" s="94" t="str">
        <f t="shared" si="1"/>
        <v/>
      </c>
      <c r="F32" s="154" t="str">
        <f t="shared" si="2"/>
        <v/>
      </c>
      <c r="G32" s="94"/>
      <c r="H32" s="95"/>
      <c r="I32" s="96"/>
      <c r="J32" s="97"/>
    </row>
    <row r="33" spans="1:13" hidden="1">
      <c r="A33" s="38"/>
      <c r="B33" s="21">
        <v>36312</v>
      </c>
      <c r="C33" s="13"/>
      <c r="D33" s="150"/>
      <c r="E33" s="94" t="str">
        <f t="shared" si="1"/>
        <v/>
      </c>
      <c r="F33" s="154" t="str">
        <f t="shared" si="2"/>
        <v/>
      </c>
      <c r="G33" s="94"/>
      <c r="H33" s="95"/>
      <c r="I33" s="96"/>
      <c r="J33" s="97"/>
    </row>
    <row r="34" spans="1:13" hidden="1">
      <c r="A34" s="38"/>
      <c r="B34" s="21">
        <v>36342</v>
      </c>
      <c r="C34" s="13"/>
      <c r="D34" s="150"/>
      <c r="E34" s="94" t="str">
        <f t="shared" si="1"/>
        <v/>
      </c>
      <c r="F34" s="154" t="str">
        <f t="shared" si="2"/>
        <v/>
      </c>
      <c r="G34" s="94"/>
      <c r="H34" s="95"/>
      <c r="I34" s="96"/>
      <c r="J34" s="97"/>
    </row>
    <row r="35" spans="1:13" hidden="1">
      <c r="A35" s="38"/>
      <c r="B35" s="21">
        <v>36373</v>
      </c>
      <c r="C35" s="13"/>
      <c r="D35" s="150"/>
      <c r="E35" s="94" t="str">
        <f t="shared" si="1"/>
        <v/>
      </c>
      <c r="F35" s="154" t="str">
        <f t="shared" si="2"/>
        <v/>
      </c>
      <c r="G35" s="94"/>
      <c r="H35" s="95"/>
      <c r="I35" s="96"/>
      <c r="J35" s="97"/>
    </row>
    <row r="36" spans="1:13" hidden="1">
      <c r="A36" s="38"/>
      <c r="B36" s="21">
        <v>36404</v>
      </c>
      <c r="C36" s="13"/>
      <c r="D36" s="150"/>
      <c r="E36" s="94" t="str">
        <f t="shared" si="1"/>
        <v/>
      </c>
      <c r="F36" s="154" t="str">
        <f t="shared" si="2"/>
        <v/>
      </c>
      <c r="G36" s="94"/>
      <c r="H36" s="95"/>
      <c r="I36" s="96"/>
      <c r="J36" s="97"/>
    </row>
    <row r="37" spans="1:13" hidden="1">
      <c r="A37" s="38"/>
      <c r="B37" s="21">
        <v>36434</v>
      </c>
      <c r="C37" s="13"/>
      <c r="D37" s="150"/>
      <c r="E37" s="94" t="str">
        <f t="shared" si="1"/>
        <v/>
      </c>
      <c r="F37" s="154" t="str">
        <f t="shared" si="2"/>
        <v/>
      </c>
      <c r="G37" s="94"/>
      <c r="H37" s="95"/>
      <c r="I37" s="96"/>
      <c r="J37" s="97"/>
    </row>
    <row r="38" spans="1:13" hidden="1">
      <c r="A38" s="38"/>
      <c r="B38" s="21">
        <v>36465</v>
      </c>
      <c r="C38" s="13"/>
      <c r="D38" s="150"/>
      <c r="E38" s="94" t="str">
        <f t="shared" si="1"/>
        <v/>
      </c>
      <c r="F38" s="154" t="str">
        <f t="shared" si="2"/>
        <v/>
      </c>
      <c r="G38" s="94"/>
      <c r="H38" s="95"/>
      <c r="I38" s="96"/>
      <c r="J38" s="97"/>
    </row>
    <row r="39" spans="1:13" ht="13.5" hidden="1" thickBot="1">
      <c r="A39" s="40"/>
      <c r="B39" s="22">
        <v>36495</v>
      </c>
      <c r="C39" s="310"/>
      <c r="D39" s="311"/>
      <c r="E39" s="101" t="str">
        <f t="shared" si="1"/>
        <v/>
      </c>
      <c r="F39" s="102" t="str">
        <f t="shared" si="2"/>
        <v/>
      </c>
      <c r="G39" s="101"/>
      <c r="H39" s="116"/>
      <c r="I39" s="101"/>
      <c r="J39" s="102"/>
    </row>
    <row r="40" spans="1:13">
      <c r="A40" s="425"/>
      <c r="B40" s="497">
        <v>39083</v>
      </c>
      <c r="C40" s="446"/>
      <c r="D40" s="447"/>
      <c r="E40" s="436" t="str">
        <f t="shared" si="1"/>
        <v/>
      </c>
      <c r="F40" s="437" t="str">
        <f t="shared" si="2"/>
        <v/>
      </c>
      <c r="G40" s="436" t="str">
        <f>IF(E40="","",SUM(C29:C40))</f>
        <v/>
      </c>
      <c r="H40" s="437" t="str">
        <f>IF(F40="","",SUM(D29:D40))</f>
        <v/>
      </c>
      <c r="I40" s="436"/>
      <c r="J40" s="438"/>
      <c r="L40" s="301"/>
      <c r="M40" s="301"/>
    </row>
    <row r="41" spans="1:13">
      <c r="A41" s="426"/>
      <c r="B41" s="498">
        <v>39114</v>
      </c>
      <c r="C41" s="448"/>
      <c r="D41" s="449"/>
      <c r="E41" s="439" t="str">
        <f t="shared" ref="E41:E104" si="3">IF(C41="","",AVERAGE(C30:C41))</f>
        <v/>
      </c>
      <c r="F41" s="440" t="str">
        <f t="shared" ref="F41:F104" si="4">IF(D41="","",AVERAGE(D30:D41))</f>
        <v/>
      </c>
      <c r="G41" s="439" t="str">
        <f>IF(E41="","",SUM(C30:C41))</f>
        <v/>
      </c>
      <c r="H41" s="440" t="str">
        <f>IF(F41="","",SUM(D30:D41))</f>
        <v/>
      </c>
      <c r="I41" s="439"/>
      <c r="J41" s="441"/>
      <c r="L41" s="301"/>
      <c r="M41" s="301"/>
    </row>
    <row r="42" spans="1:13">
      <c r="A42" s="426"/>
      <c r="B42" s="498">
        <v>39142</v>
      </c>
      <c r="C42" s="448"/>
      <c r="D42" s="449"/>
      <c r="E42" s="439" t="str">
        <f t="shared" si="3"/>
        <v/>
      </c>
      <c r="F42" s="440" t="str">
        <f t="shared" si="4"/>
        <v/>
      </c>
      <c r="G42" s="439" t="str">
        <f t="shared" ref="G42:G50" si="5">IF(E42="","",SUM(C31:C42))</f>
        <v/>
      </c>
      <c r="H42" s="440" t="str">
        <f t="shared" ref="H42:H50" si="6">IF(F42="","",SUM(D31:D42))</f>
        <v/>
      </c>
      <c r="I42" s="439"/>
      <c r="J42" s="441"/>
      <c r="L42" s="301"/>
      <c r="M42" s="301"/>
    </row>
    <row r="43" spans="1:13">
      <c r="A43" s="426"/>
      <c r="B43" s="498">
        <v>39173</v>
      </c>
      <c r="C43" s="448"/>
      <c r="D43" s="449"/>
      <c r="E43" s="439" t="str">
        <f t="shared" si="3"/>
        <v/>
      </c>
      <c r="F43" s="440" t="str">
        <f t="shared" si="4"/>
        <v/>
      </c>
      <c r="G43" s="439" t="str">
        <f t="shared" si="5"/>
        <v/>
      </c>
      <c r="H43" s="440" t="str">
        <f t="shared" si="6"/>
        <v/>
      </c>
      <c r="I43" s="439"/>
      <c r="J43" s="441"/>
      <c r="L43" s="301"/>
      <c r="M43" s="301"/>
    </row>
    <row r="44" spans="1:13">
      <c r="A44" s="426"/>
      <c r="B44" s="498">
        <v>39203</v>
      </c>
      <c r="C44" s="448"/>
      <c r="D44" s="449"/>
      <c r="E44" s="439" t="str">
        <f t="shared" si="3"/>
        <v/>
      </c>
      <c r="F44" s="440" t="str">
        <f t="shared" si="4"/>
        <v/>
      </c>
      <c r="G44" s="439" t="str">
        <f t="shared" si="5"/>
        <v/>
      </c>
      <c r="H44" s="440" t="str">
        <f t="shared" si="6"/>
        <v/>
      </c>
      <c r="I44" s="439"/>
      <c r="J44" s="441"/>
      <c r="L44" s="301"/>
      <c r="M44" s="301"/>
    </row>
    <row r="45" spans="1:13">
      <c r="A45" s="426"/>
      <c r="B45" s="498">
        <v>39234</v>
      </c>
      <c r="C45" s="448"/>
      <c r="D45" s="449"/>
      <c r="E45" s="439" t="str">
        <f t="shared" si="3"/>
        <v/>
      </c>
      <c r="F45" s="440" t="str">
        <f t="shared" si="4"/>
        <v/>
      </c>
      <c r="G45" s="439" t="str">
        <f t="shared" si="5"/>
        <v/>
      </c>
      <c r="H45" s="440" t="str">
        <f t="shared" si="6"/>
        <v/>
      </c>
      <c r="I45" s="439"/>
      <c r="J45" s="441"/>
      <c r="L45" s="301"/>
      <c r="M45" s="301"/>
    </row>
    <row r="46" spans="1:13">
      <c r="A46" s="426"/>
      <c r="B46" s="498">
        <v>39264</v>
      </c>
      <c r="C46" s="448"/>
      <c r="D46" s="449"/>
      <c r="E46" s="439" t="str">
        <f t="shared" si="3"/>
        <v/>
      </c>
      <c r="F46" s="440" t="str">
        <f t="shared" si="4"/>
        <v/>
      </c>
      <c r="G46" s="439" t="str">
        <f t="shared" si="5"/>
        <v/>
      </c>
      <c r="H46" s="440" t="str">
        <f t="shared" si="6"/>
        <v/>
      </c>
      <c r="I46" s="439"/>
      <c r="J46" s="441"/>
      <c r="L46" s="301"/>
      <c r="M46" s="301"/>
    </row>
    <row r="47" spans="1:13">
      <c r="A47" s="426"/>
      <c r="B47" s="498">
        <v>39295</v>
      </c>
      <c r="C47" s="448"/>
      <c r="D47" s="449"/>
      <c r="E47" s="439" t="str">
        <f t="shared" si="3"/>
        <v/>
      </c>
      <c r="F47" s="440" t="str">
        <f t="shared" si="4"/>
        <v/>
      </c>
      <c r="G47" s="439" t="str">
        <f t="shared" si="5"/>
        <v/>
      </c>
      <c r="H47" s="440" t="str">
        <f t="shared" si="6"/>
        <v/>
      </c>
      <c r="I47" s="439"/>
      <c r="J47" s="441"/>
      <c r="L47" s="301"/>
      <c r="M47" s="301"/>
    </row>
    <row r="48" spans="1:13">
      <c r="A48" s="426"/>
      <c r="B48" s="498">
        <v>39326</v>
      </c>
      <c r="C48" s="448"/>
      <c r="D48" s="449"/>
      <c r="E48" s="439" t="str">
        <f t="shared" si="3"/>
        <v/>
      </c>
      <c r="F48" s="440" t="str">
        <f t="shared" si="4"/>
        <v/>
      </c>
      <c r="G48" s="439" t="str">
        <f t="shared" si="5"/>
        <v/>
      </c>
      <c r="H48" s="440" t="str">
        <f t="shared" si="6"/>
        <v/>
      </c>
      <c r="I48" s="439"/>
      <c r="J48" s="441"/>
      <c r="L48" s="301"/>
      <c r="M48" s="301"/>
    </row>
    <row r="49" spans="1:13">
      <c r="A49" s="426"/>
      <c r="B49" s="498">
        <v>39356</v>
      </c>
      <c r="C49" s="448"/>
      <c r="D49" s="449"/>
      <c r="E49" s="439" t="str">
        <f t="shared" si="3"/>
        <v/>
      </c>
      <c r="F49" s="440" t="str">
        <f t="shared" si="4"/>
        <v/>
      </c>
      <c r="G49" s="439" t="str">
        <f t="shared" si="5"/>
        <v/>
      </c>
      <c r="H49" s="440" t="str">
        <f t="shared" si="6"/>
        <v/>
      </c>
      <c r="I49" s="439"/>
      <c r="J49" s="441"/>
      <c r="L49" s="301"/>
      <c r="M49" s="301"/>
    </row>
    <row r="50" spans="1:13">
      <c r="A50" s="426"/>
      <c r="B50" s="498">
        <v>39387</v>
      </c>
      <c r="C50" s="448"/>
      <c r="D50" s="449"/>
      <c r="E50" s="439" t="str">
        <f t="shared" si="3"/>
        <v/>
      </c>
      <c r="F50" s="440" t="str">
        <f t="shared" si="4"/>
        <v/>
      </c>
      <c r="G50" s="439" t="str">
        <f t="shared" si="5"/>
        <v/>
      </c>
      <c r="H50" s="440" t="str">
        <f t="shared" si="6"/>
        <v/>
      </c>
      <c r="I50" s="439"/>
      <c r="J50" s="441"/>
      <c r="L50" s="301"/>
      <c r="M50" s="301"/>
    </row>
    <row r="51" spans="1:13" ht="13.5" thickBot="1">
      <c r="A51" s="427"/>
      <c r="B51" s="499">
        <v>39417</v>
      </c>
      <c r="C51" s="450"/>
      <c r="D51" s="451"/>
      <c r="E51" s="442" t="str">
        <f t="shared" si="3"/>
        <v/>
      </c>
      <c r="F51" s="443" t="str">
        <f t="shared" si="4"/>
        <v/>
      </c>
      <c r="G51" s="444" t="str">
        <f t="shared" ref="G51:H53" si="7">IF(E51="","",SUM(C40:C51))</f>
        <v/>
      </c>
      <c r="H51" s="443" t="str">
        <f t="shared" si="7"/>
        <v/>
      </c>
      <c r="I51" s="442">
        <f>SUM(C40:C51)</f>
        <v>0</v>
      </c>
      <c r="J51" s="445">
        <f>SUM(D40:D51)</f>
        <v>0</v>
      </c>
      <c r="L51" s="301"/>
      <c r="M51" s="301"/>
    </row>
    <row r="52" spans="1:13">
      <c r="A52" s="425"/>
      <c r="B52" s="500">
        <v>39448</v>
      </c>
      <c r="C52" s="446"/>
      <c r="D52" s="447"/>
      <c r="E52" s="436" t="str">
        <f t="shared" si="3"/>
        <v/>
      </c>
      <c r="F52" s="437" t="str">
        <f t="shared" si="4"/>
        <v/>
      </c>
      <c r="G52" s="436" t="str">
        <f t="shared" si="7"/>
        <v/>
      </c>
      <c r="H52" s="437" t="str">
        <f t="shared" si="7"/>
        <v/>
      </c>
      <c r="I52" s="436"/>
      <c r="J52" s="438"/>
      <c r="L52" s="301"/>
      <c r="M52" s="301"/>
    </row>
    <row r="53" spans="1:13">
      <c r="A53" s="426"/>
      <c r="B53" s="498">
        <v>39479</v>
      </c>
      <c r="C53" s="448"/>
      <c r="D53" s="449"/>
      <c r="E53" s="439" t="str">
        <f t="shared" si="3"/>
        <v/>
      </c>
      <c r="F53" s="440" t="str">
        <f t="shared" si="4"/>
        <v/>
      </c>
      <c r="G53" s="439" t="str">
        <f t="shared" si="7"/>
        <v/>
      </c>
      <c r="H53" s="440" t="str">
        <f t="shared" si="7"/>
        <v/>
      </c>
      <c r="I53" s="439"/>
      <c r="J53" s="441"/>
      <c r="L53" s="301"/>
      <c r="M53" s="301"/>
    </row>
    <row r="54" spans="1:13">
      <c r="A54" s="426"/>
      <c r="B54" s="498">
        <v>39508</v>
      </c>
      <c r="C54" s="448"/>
      <c r="D54" s="449"/>
      <c r="E54" s="439" t="str">
        <f t="shared" si="3"/>
        <v/>
      </c>
      <c r="F54" s="440" t="str">
        <f t="shared" si="4"/>
        <v/>
      </c>
      <c r="G54" s="439" t="str">
        <f t="shared" ref="G54:G62" si="8">IF(E54="","",SUM(C43:C54))</f>
        <v/>
      </c>
      <c r="H54" s="440" t="str">
        <f t="shared" ref="H54:H62" si="9">IF(F54="","",SUM(D43:D54))</f>
        <v/>
      </c>
      <c r="I54" s="439"/>
      <c r="J54" s="441"/>
      <c r="L54" s="301"/>
      <c r="M54" s="301"/>
    </row>
    <row r="55" spans="1:13">
      <c r="A55" s="426"/>
      <c r="B55" s="498">
        <v>39539</v>
      </c>
      <c r="C55" s="448"/>
      <c r="D55" s="449"/>
      <c r="E55" s="439" t="str">
        <f t="shared" si="3"/>
        <v/>
      </c>
      <c r="F55" s="440" t="str">
        <f t="shared" si="4"/>
        <v/>
      </c>
      <c r="G55" s="439" t="str">
        <f t="shared" si="8"/>
        <v/>
      </c>
      <c r="H55" s="440" t="str">
        <f t="shared" si="9"/>
        <v/>
      </c>
      <c r="I55" s="439"/>
      <c r="J55" s="441"/>
      <c r="L55" s="301"/>
      <c r="M55" s="301"/>
    </row>
    <row r="56" spans="1:13">
      <c r="A56" s="426"/>
      <c r="B56" s="498">
        <v>39569</v>
      </c>
      <c r="C56" s="448"/>
      <c r="D56" s="449"/>
      <c r="E56" s="439" t="str">
        <f t="shared" si="3"/>
        <v/>
      </c>
      <c r="F56" s="440" t="str">
        <f t="shared" si="4"/>
        <v/>
      </c>
      <c r="G56" s="439" t="str">
        <f t="shared" si="8"/>
        <v/>
      </c>
      <c r="H56" s="440" t="str">
        <f t="shared" si="9"/>
        <v/>
      </c>
      <c r="I56" s="439"/>
      <c r="J56" s="441"/>
      <c r="L56" s="301"/>
      <c r="M56" s="301"/>
    </row>
    <row r="57" spans="1:13">
      <c r="A57" s="426"/>
      <c r="B57" s="498">
        <v>39600</v>
      </c>
      <c r="C57" s="448"/>
      <c r="D57" s="449"/>
      <c r="E57" s="439" t="str">
        <f t="shared" si="3"/>
        <v/>
      </c>
      <c r="F57" s="440" t="str">
        <f t="shared" si="4"/>
        <v/>
      </c>
      <c r="G57" s="439" t="str">
        <f t="shared" si="8"/>
        <v/>
      </c>
      <c r="H57" s="440" t="str">
        <f t="shared" si="9"/>
        <v/>
      </c>
      <c r="I57" s="439"/>
      <c r="J57" s="441"/>
      <c r="L57" s="301"/>
      <c r="M57" s="301"/>
    </row>
    <row r="58" spans="1:13">
      <c r="A58" s="426"/>
      <c r="B58" s="498">
        <v>39630</v>
      </c>
      <c r="C58" s="448"/>
      <c r="D58" s="449"/>
      <c r="E58" s="439" t="str">
        <f t="shared" si="3"/>
        <v/>
      </c>
      <c r="F58" s="440" t="str">
        <f t="shared" si="4"/>
        <v/>
      </c>
      <c r="G58" s="439" t="str">
        <f t="shared" si="8"/>
        <v/>
      </c>
      <c r="H58" s="440" t="str">
        <f t="shared" si="9"/>
        <v/>
      </c>
      <c r="I58" s="439"/>
      <c r="J58" s="441"/>
      <c r="L58" s="301"/>
      <c r="M58" s="301"/>
    </row>
    <row r="59" spans="1:13">
      <c r="A59" s="426"/>
      <c r="B59" s="498">
        <v>39661</v>
      </c>
      <c r="C59" s="448"/>
      <c r="D59" s="449"/>
      <c r="E59" s="439" t="str">
        <f t="shared" si="3"/>
        <v/>
      </c>
      <c r="F59" s="440" t="str">
        <f t="shared" si="4"/>
        <v/>
      </c>
      <c r="G59" s="439" t="str">
        <f t="shared" si="8"/>
        <v/>
      </c>
      <c r="H59" s="440" t="str">
        <f t="shared" si="9"/>
        <v/>
      </c>
      <c r="I59" s="439"/>
      <c r="J59" s="441"/>
      <c r="L59" s="301"/>
      <c r="M59" s="301"/>
    </row>
    <row r="60" spans="1:13">
      <c r="A60" s="426"/>
      <c r="B60" s="498">
        <v>39692</v>
      </c>
      <c r="C60" s="448"/>
      <c r="D60" s="449"/>
      <c r="E60" s="439" t="str">
        <f t="shared" si="3"/>
        <v/>
      </c>
      <c r="F60" s="440" t="str">
        <f t="shared" si="4"/>
        <v/>
      </c>
      <c r="G60" s="439" t="str">
        <f t="shared" si="8"/>
        <v/>
      </c>
      <c r="H60" s="440" t="str">
        <f t="shared" si="9"/>
        <v/>
      </c>
      <c r="I60" s="439"/>
      <c r="J60" s="441"/>
      <c r="L60" s="301"/>
      <c r="M60" s="301"/>
    </row>
    <row r="61" spans="1:13">
      <c r="A61" s="426"/>
      <c r="B61" s="498">
        <v>39722</v>
      </c>
      <c r="C61" s="448"/>
      <c r="D61" s="449"/>
      <c r="E61" s="439" t="str">
        <f t="shared" si="3"/>
        <v/>
      </c>
      <c r="F61" s="440" t="str">
        <f t="shared" si="4"/>
        <v/>
      </c>
      <c r="G61" s="439" t="str">
        <f t="shared" si="8"/>
        <v/>
      </c>
      <c r="H61" s="440" t="str">
        <f t="shared" si="9"/>
        <v/>
      </c>
      <c r="I61" s="439"/>
      <c r="J61" s="441"/>
      <c r="L61" s="301"/>
      <c r="M61" s="301"/>
    </row>
    <row r="62" spans="1:13">
      <c r="A62" s="426"/>
      <c r="B62" s="498">
        <v>39753</v>
      </c>
      <c r="C62" s="448"/>
      <c r="D62" s="449"/>
      <c r="E62" s="439" t="str">
        <f t="shared" si="3"/>
        <v/>
      </c>
      <c r="F62" s="440" t="str">
        <f t="shared" si="4"/>
        <v/>
      </c>
      <c r="G62" s="439" t="str">
        <f t="shared" si="8"/>
        <v/>
      </c>
      <c r="H62" s="440" t="str">
        <f t="shared" si="9"/>
        <v/>
      </c>
      <c r="I62" s="439"/>
      <c r="J62" s="441"/>
      <c r="L62" s="301"/>
      <c r="M62" s="301"/>
    </row>
    <row r="63" spans="1:13" ht="13.5" thickBot="1">
      <c r="A63" s="427"/>
      <c r="B63" s="499">
        <v>39783</v>
      </c>
      <c r="C63" s="450"/>
      <c r="D63" s="451"/>
      <c r="E63" s="442" t="str">
        <f t="shared" si="3"/>
        <v/>
      </c>
      <c r="F63" s="443" t="str">
        <f t="shared" si="4"/>
        <v/>
      </c>
      <c r="G63" s="444" t="str">
        <f t="shared" ref="G63:H65" si="10">IF(E63="","",SUM(C52:C63))</f>
        <v/>
      </c>
      <c r="H63" s="443" t="str">
        <f t="shared" si="10"/>
        <v/>
      </c>
      <c r="I63" s="442">
        <f>SUM(C52:C63)</f>
        <v>0</v>
      </c>
      <c r="J63" s="445">
        <f>SUM(D52:D63)</f>
        <v>0</v>
      </c>
      <c r="L63" s="301"/>
      <c r="M63" s="301"/>
    </row>
    <row r="64" spans="1:13">
      <c r="A64" s="425"/>
      <c r="B64" s="500">
        <v>39814</v>
      </c>
      <c r="C64" s="446"/>
      <c r="D64" s="447"/>
      <c r="E64" s="436" t="str">
        <f t="shared" si="3"/>
        <v/>
      </c>
      <c r="F64" s="437" t="str">
        <f t="shared" si="4"/>
        <v/>
      </c>
      <c r="G64" s="436" t="str">
        <f t="shared" si="10"/>
        <v/>
      </c>
      <c r="H64" s="437" t="str">
        <f t="shared" si="10"/>
        <v/>
      </c>
      <c r="I64" s="436"/>
      <c r="J64" s="438"/>
      <c r="L64" s="301"/>
      <c r="M64" s="301"/>
    </row>
    <row r="65" spans="1:13">
      <c r="A65" s="426"/>
      <c r="B65" s="498">
        <v>39845</v>
      </c>
      <c r="C65" s="448"/>
      <c r="D65" s="449"/>
      <c r="E65" s="439" t="str">
        <f t="shared" si="3"/>
        <v/>
      </c>
      <c r="F65" s="440" t="str">
        <f t="shared" si="4"/>
        <v/>
      </c>
      <c r="G65" s="439" t="str">
        <f t="shared" si="10"/>
        <v/>
      </c>
      <c r="H65" s="440" t="str">
        <f t="shared" si="10"/>
        <v/>
      </c>
      <c r="I65" s="439"/>
      <c r="J65" s="441"/>
      <c r="L65" s="301"/>
      <c r="M65" s="301"/>
    </row>
    <row r="66" spans="1:13">
      <c r="A66" s="426"/>
      <c r="B66" s="498">
        <v>39873</v>
      </c>
      <c r="C66" s="448"/>
      <c r="D66" s="449"/>
      <c r="E66" s="439" t="str">
        <f t="shared" si="3"/>
        <v/>
      </c>
      <c r="F66" s="440" t="str">
        <f t="shared" si="4"/>
        <v/>
      </c>
      <c r="G66" s="439" t="str">
        <f t="shared" ref="G66:G74" si="11">IF(E66="","",SUM(C55:C66))</f>
        <v/>
      </c>
      <c r="H66" s="440" t="str">
        <f t="shared" ref="H66:H74" si="12">IF(F66="","",SUM(D55:D66))</f>
        <v/>
      </c>
      <c r="I66" s="439"/>
      <c r="J66" s="441"/>
      <c r="L66" s="301"/>
      <c r="M66" s="301"/>
    </row>
    <row r="67" spans="1:13">
      <c r="A67" s="426"/>
      <c r="B67" s="498">
        <v>39904</v>
      </c>
      <c r="C67" s="448"/>
      <c r="D67" s="449"/>
      <c r="E67" s="439" t="str">
        <f t="shared" si="3"/>
        <v/>
      </c>
      <c r="F67" s="440" t="str">
        <f t="shared" si="4"/>
        <v/>
      </c>
      <c r="G67" s="439" t="str">
        <f t="shared" si="11"/>
        <v/>
      </c>
      <c r="H67" s="440" t="str">
        <f t="shared" si="12"/>
        <v/>
      </c>
      <c r="I67" s="439"/>
      <c r="J67" s="441"/>
      <c r="L67" s="301"/>
      <c r="M67" s="301"/>
    </row>
    <row r="68" spans="1:13">
      <c r="A68" s="426"/>
      <c r="B68" s="498">
        <v>39934</v>
      </c>
      <c r="C68" s="448"/>
      <c r="D68" s="449"/>
      <c r="E68" s="439" t="str">
        <f t="shared" si="3"/>
        <v/>
      </c>
      <c r="F68" s="440" t="str">
        <f t="shared" si="4"/>
        <v/>
      </c>
      <c r="G68" s="439" t="str">
        <f t="shared" si="11"/>
        <v/>
      </c>
      <c r="H68" s="440" t="str">
        <f t="shared" si="12"/>
        <v/>
      </c>
      <c r="I68" s="439"/>
      <c r="J68" s="441"/>
      <c r="L68" s="301"/>
      <c r="M68" s="301"/>
    </row>
    <row r="69" spans="1:13">
      <c r="A69" s="426"/>
      <c r="B69" s="498">
        <v>39965</v>
      </c>
      <c r="C69" s="448"/>
      <c r="D69" s="449"/>
      <c r="E69" s="439" t="str">
        <f t="shared" si="3"/>
        <v/>
      </c>
      <c r="F69" s="440" t="str">
        <f t="shared" si="4"/>
        <v/>
      </c>
      <c r="G69" s="439" t="str">
        <f t="shared" si="11"/>
        <v/>
      </c>
      <c r="H69" s="440" t="str">
        <f t="shared" si="12"/>
        <v/>
      </c>
      <c r="I69" s="439"/>
      <c r="J69" s="441"/>
      <c r="L69" s="301"/>
      <c r="M69" s="301"/>
    </row>
    <row r="70" spans="1:13">
      <c r="A70" s="426"/>
      <c r="B70" s="498">
        <v>39995</v>
      </c>
      <c r="C70" s="448"/>
      <c r="D70" s="449"/>
      <c r="E70" s="439" t="str">
        <f t="shared" si="3"/>
        <v/>
      </c>
      <c r="F70" s="440" t="str">
        <f t="shared" si="4"/>
        <v/>
      </c>
      <c r="G70" s="439" t="str">
        <f t="shared" si="11"/>
        <v/>
      </c>
      <c r="H70" s="440" t="str">
        <f t="shared" si="12"/>
        <v/>
      </c>
      <c r="I70" s="439"/>
      <c r="J70" s="441"/>
      <c r="L70" s="301"/>
      <c r="M70" s="301"/>
    </row>
    <row r="71" spans="1:13">
      <c r="A71" s="426"/>
      <c r="B71" s="498">
        <v>40026</v>
      </c>
      <c r="C71" s="448"/>
      <c r="D71" s="449"/>
      <c r="E71" s="439" t="str">
        <f t="shared" si="3"/>
        <v/>
      </c>
      <c r="F71" s="440" t="str">
        <f t="shared" si="4"/>
        <v/>
      </c>
      <c r="G71" s="439" t="str">
        <f t="shared" si="11"/>
        <v/>
      </c>
      <c r="H71" s="440" t="str">
        <f t="shared" si="12"/>
        <v/>
      </c>
      <c r="I71" s="439"/>
      <c r="J71" s="441"/>
      <c r="L71" s="301"/>
      <c r="M71" s="301"/>
    </row>
    <row r="72" spans="1:13">
      <c r="A72" s="426"/>
      <c r="B72" s="498">
        <v>40057</v>
      </c>
      <c r="C72" s="448"/>
      <c r="D72" s="449"/>
      <c r="E72" s="439" t="str">
        <f t="shared" si="3"/>
        <v/>
      </c>
      <c r="F72" s="440" t="str">
        <f t="shared" si="4"/>
        <v/>
      </c>
      <c r="G72" s="439" t="str">
        <f t="shared" si="11"/>
        <v/>
      </c>
      <c r="H72" s="440" t="str">
        <f t="shared" si="12"/>
        <v/>
      </c>
      <c r="I72" s="439"/>
      <c r="J72" s="441"/>
      <c r="L72" s="301"/>
      <c r="M72" s="301"/>
    </row>
    <row r="73" spans="1:13">
      <c r="A73" s="426"/>
      <c r="B73" s="498">
        <v>40087</v>
      </c>
      <c r="C73" s="448"/>
      <c r="D73" s="449"/>
      <c r="E73" s="439" t="str">
        <f t="shared" si="3"/>
        <v/>
      </c>
      <c r="F73" s="440" t="str">
        <f t="shared" si="4"/>
        <v/>
      </c>
      <c r="G73" s="439" t="str">
        <f t="shared" si="11"/>
        <v/>
      </c>
      <c r="H73" s="440" t="str">
        <f t="shared" si="12"/>
        <v/>
      </c>
      <c r="I73" s="439"/>
      <c r="J73" s="441"/>
      <c r="L73" s="301"/>
      <c r="M73" s="301"/>
    </row>
    <row r="74" spans="1:13">
      <c r="A74" s="426"/>
      <c r="B74" s="498">
        <v>40118</v>
      </c>
      <c r="C74" s="448"/>
      <c r="D74" s="449"/>
      <c r="E74" s="439" t="str">
        <f t="shared" si="3"/>
        <v/>
      </c>
      <c r="F74" s="440" t="str">
        <f t="shared" si="4"/>
        <v/>
      </c>
      <c r="G74" s="439" t="str">
        <f t="shared" si="11"/>
        <v/>
      </c>
      <c r="H74" s="440" t="str">
        <f t="shared" si="12"/>
        <v/>
      </c>
      <c r="I74" s="439"/>
      <c r="J74" s="441"/>
      <c r="L74" s="301"/>
      <c r="M74" s="301"/>
    </row>
    <row r="75" spans="1:13" ht="13.5" thickBot="1">
      <c r="A75" s="427"/>
      <c r="B75" s="499">
        <v>40148</v>
      </c>
      <c r="C75" s="450"/>
      <c r="D75" s="451"/>
      <c r="E75" s="442" t="str">
        <f t="shared" si="3"/>
        <v/>
      </c>
      <c r="F75" s="443" t="str">
        <f t="shared" si="4"/>
        <v/>
      </c>
      <c r="G75" s="444" t="str">
        <f t="shared" ref="G75:H77" si="13">IF(E75="","",SUM(C64:C75))</f>
        <v/>
      </c>
      <c r="H75" s="443" t="str">
        <f t="shared" si="13"/>
        <v/>
      </c>
      <c r="I75" s="442">
        <f>SUM(C64:C75)</f>
        <v>0</v>
      </c>
      <c r="J75" s="445">
        <f>SUM(D64:D75)</f>
        <v>0</v>
      </c>
    </row>
    <row r="76" spans="1:13">
      <c r="A76" s="425"/>
      <c r="B76" s="500">
        <v>40179</v>
      </c>
      <c r="C76" s="446"/>
      <c r="D76" s="447"/>
      <c r="E76" s="436" t="str">
        <f t="shared" si="3"/>
        <v/>
      </c>
      <c r="F76" s="437" t="str">
        <f t="shared" si="4"/>
        <v/>
      </c>
      <c r="G76" s="436" t="str">
        <f t="shared" si="13"/>
        <v/>
      </c>
      <c r="H76" s="437" t="str">
        <f t="shared" si="13"/>
        <v/>
      </c>
      <c r="I76" s="436"/>
      <c r="J76" s="438"/>
    </row>
    <row r="77" spans="1:13">
      <c r="A77" s="426"/>
      <c r="B77" s="498">
        <v>40210</v>
      </c>
      <c r="C77" s="448"/>
      <c r="D77" s="449"/>
      <c r="E77" s="439" t="str">
        <f t="shared" si="3"/>
        <v/>
      </c>
      <c r="F77" s="440" t="str">
        <f t="shared" si="4"/>
        <v/>
      </c>
      <c r="G77" s="439" t="str">
        <f t="shared" si="13"/>
        <v/>
      </c>
      <c r="H77" s="440" t="str">
        <f t="shared" si="13"/>
        <v/>
      </c>
      <c r="I77" s="439"/>
      <c r="J77" s="441"/>
    </row>
    <row r="78" spans="1:13">
      <c r="A78" s="426"/>
      <c r="B78" s="498">
        <v>40238</v>
      </c>
      <c r="C78" s="448"/>
      <c r="D78" s="449"/>
      <c r="E78" s="439" t="str">
        <f t="shared" si="3"/>
        <v/>
      </c>
      <c r="F78" s="440" t="str">
        <f t="shared" si="4"/>
        <v/>
      </c>
      <c r="G78" s="439" t="str">
        <f t="shared" ref="G78:G86" si="14">IF(E78="","",SUM(C67:C78))</f>
        <v/>
      </c>
      <c r="H78" s="440" t="str">
        <f t="shared" ref="H78:H86" si="15">IF(F78="","",SUM(D67:D78))</f>
        <v/>
      </c>
      <c r="I78" s="439"/>
      <c r="J78" s="441"/>
    </row>
    <row r="79" spans="1:13">
      <c r="A79" s="426"/>
      <c r="B79" s="498">
        <v>40269</v>
      </c>
      <c r="C79" s="448"/>
      <c r="D79" s="449"/>
      <c r="E79" s="439" t="str">
        <f t="shared" si="3"/>
        <v/>
      </c>
      <c r="F79" s="440" t="str">
        <f t="shared" si="4"/>
        <v/>
      </c>
      <c r="G79" s="439" t="str">
        <f t="shared" si="14"/>
        <v/>
      </c>
      <c r="H79" s="440" t="str">
        <f t="shared" si="15"/>
        <v/>
      </c>
      <c r="I79" s="439"/>
      <c r="J79" s="441"/>
    </row>
    <row r="80" spans="1:13">
      <c r="A80" s="426"/>
      <c r="B80" s="498">
        <v>40299</v>
      </c>
      <c r="C80" s="448"/>
      <c r="D80" s="449"/>
      <c r="E80" s="439" t="str">
        <f t="shared" si="3"/>
        <v/>
      </c>
      <c r="F80" s="440" t="str">
        <f t="shared" si="4"/>
        <v/>
      </c>
      <c r="G80" s="439" t="str">
        <f t="shared" si="14"/>
        <v/>
      </c>
      <c r="H80" s="440" t="str">
        <f t="shared" si="15"/>
        <v/>
      </c>
      <c r="I80" s="439"/>
      <c r="J80" s="441"/>
    </row>
    <row r="81" spans="1:10">
      <c r="A81" s="426"/>
      <c r="B81" s="498">
        <v>40330</v>
      </c>
      <c r="C81" s="448"/>
      <c r="D81" s="449"/>
      <c r="E81" s="439" t="str">
        <f t="shared" si="3"/>
        <v/>
      </c>
      <c r="F81" s="440" t="str">
        <f t="shared" si="4"/>
        <v/>
      </c>
      <c r="G81" s="439" t="str">
        <f t="shared" si="14"/>
        <v/>
      </c>
      <c r="H81" s="440" t="str">
        <f t="shared" si="15"/>
        <v/>
      </c>
      <c r="I81" s="439"/>
      <c r="J81" s="441"/>
    </row>
    <row r="82" spans="1:10">
      <c r="A82" s="426"/>
      <c r="B82" s="498">
        <v>40360</v>
      </c>
      <c r="C82" s="448"/>
      <c r="D82" s="449"/>
      <c r="E82" s="439" t="str">
        <f t="shared" si="3"/>
        <v/>
      </c>
      <c r="F82" s="440" t="str">
        <f t="shared" si="4"/>
        <v/>
      </c>
      <c r="G82" s="439" t="str">
        <f t="shared" si="14"/>
        <v/>
      </c>
      <c r="H82" s="440" t="str">
        <f t="shared" si="15"/>
        <v/>
      </c>
      <c r="I82" s="439"/>
      <c r="J82" s="441"/>
    </row>
    <row r="83" spans="1:10">
      <c r="A83" s="426"/>
      <c r="B83" s="498">
        <v>40391</v>
      </c>
      <c r="C83" s="448"/>
      <c r="D83" s="449"/>
      <c r="E83" s="439" t="str">
        <f t="shared" si="3"/>
        <v/>
      </c>
      <c r="F83" s="440" t="str">
        <f t="shared" si="4"/>
        <v/>
      </c>
      <c r="G83" s="439" t="str">
        <f t="shared" si="14"/>
        <v/>
      </c>
      <c r="H83" s="440" t="str">
        <f t="shared" si="15"/>
        <v/>
      </c>
      <c r="I83" s="439"/>
      <c r="J83" s="441"/>
    </row>
    <row r="84" spans="1:10">
      <c r="A84" s="426"/>
      <c r="B84" s="498">
        <v>40422</v>
      </c>
      <c r="C84" s="448"/>
      <c r="D84" s="449"/>
      <c r="E84" s="439" t="str">
        <f t="shared" si="3"/>
        <v/>
      </c>
      <c r="F84" s="440" t="str">
        <f t="shared" si="4"/>
        <v/>
      </c>
      <c r="G84" s="439" t="str">
        <f t="shared" si="14"/>
        <v/>
      </c>
      <c r="H84" s="440" t="str">
        <f t="shared" si="15"/>
        <v/>
      </c>
      <c r="I84" s="439"/>
      <c r="J84" s="441"/>
    </row>
    <row r="85" spans="1:10">
      <c r="A85" s="426"/>
      <c r="B85" s="498">
        <v>40452</v>
      </c>
      <c r="C85" s="448"/>
      <c r="D85" s="449"/>
      <c r="E85" s="439" t="str">
        <f t="shared" si="3"/>
        <v/>
      </c>
      <c r="F85" s="440" t="str">
        <f t="shared" si="4"/>
        <v/>
      </c>
      <c r="G85" s="439" t="str">
        <f t="shared" si="14"/>
        <v/>
      </c>
      <c r="H85" s="440" t="str">
        <f t="shared" si="15"/>
        <v/>
      </c>
      <c r="I85" s="439"/>
      <c r="J85" s="441"/>
    </row>
    <row r="86" spans="1:10">
      <c r="A86" s="426"/>
      <c r="B86" s="498">
        <v>40483</v>
      </c>
      <c r="C86" s="448"/>
      <c r="D86" s="449"/>
      <c r="E86" s="439" t="str">
        <f t="shared" si="3"/>
        <v/>
      </c>
      <c r="F86" s="440" t="str">
        <f t="shared" si="4"/>
        <v/>
      </c>
      <c r="G86" s="439" t="str">
        <f t="shared" si="14"/>
        <v/>
      </c>
      <c r="H86" s="440" t="str">
        <f t="shared" si="15"/>
        <v/>
      </c>
      <c r="I86" s="439"/>
      <c r="J86" s="441"/>
    </row>
    <row r="87" spans="1:10" ht="13.5" thickBot="1">
      <c r="A87" s="427"/>
      <c r="B87" s="499">
        <v>40513</v>
      </c>
      <c r="C87" s="450"/>
      <c r="D87" s="451"/>
      <c r="E87" s="442" t="str">
        <f t="shared" si="3"/>
        <v/>
      </c>
      <c r="F87" s="443" t="str">
        <f t="shared" si="4"/>
        <v/>
      </c>
      <c r="G87" s="444" t="str">
        <f t="shared" ref="G87:H89" si="16">IF(E87="","",SUM(C76:C87))</f>
        <v/>
      </c>
      <c r="H87" s="443" t="str">
        <f t="shared" si="16"/>
        <v/>
      </c>
      <c r="I87" s="442">
        <f>SUM(C76:C87)</f>
        <v>0</v>
      </c>
      <c r="J87" s="445">
        <f>SUM(D76:D87)</f>
        <v>0</v>
      </c>
    </row>
    <row r="88" spans="1:10">
      <c r="A88" s="425"/>
      <c r="B88" s="500">
        <v>40544</v>
      </c>
      <c r="C88" s="446"/>
      <c r="D88" s="447"/>
      <c r="E88" s="436" t="str">
        <f t="shared" si="3"/>
        <v/>
      </c>
      <c r="F88" s="437" t="str">
        <f t="shared" si="4"/>
        <v/>
      </c>
      <c r="G88" s="436" t="str">
        <f t="shared" si="16"/>
        <v/>
      </c>
      <c r="H88" s="437" t="str">
        <f t="shared" si="16"/>
        <v/>
      </c>
      <c r="I88" s="436"/>
      <c r="J88" s="438"/>
    </row>
    <row r="89" spans="1:10">
      <c r="A89" s="426"/>
      <c r="B89" s="498">
        <v>40575</v>
      </c>
      <c r="C89" s="448"/>
      <c r="D89" s="449"/>
      <c r="E89" s="439" t="str">
        <f t="shared" si="3"/>
        <v/>
      </c>
      <c r="F89" s="440" t="str">
        <f t="shared" si="4"/>
        <v/>
      </c>
      <c r="G89" s="439" t="str">
        <f t="shared" si="16"/>
        <v/>
      </c>
      <c r="H89" s="440" t="str">
        <f t="shared" si="16"/>
        <v/>
      </c>
      <c r="I89" s="439"/>
      <c r="J89" s="441"/>
    </row>
    <row r="90" spans="1:10">
      <c r="A90" s="426"/>
      <c r="B90" s="498">
        <v>40603</v>
      </c>
      <c r="C90" s="448"/>
      <c r="D90" s="449"/>
      <c r="E90" s="439" t="str">
        <f t="shared" si="3"/>
        <v/>
      </c>
      <c r="F90" s="440" t="str">
        <f t="shared" si="4"/>
        <v/>
      </c>
      <c r="G90" s="439" t="str">
        <f t="shared" ref="G90:G98" si="17">IF(E90="","",SUM(C79:C90))</f>
        <v/>
      </c>
      <c r="H90" s="440" t="str">
        <f t="shared" ref="H90:H98" si="18">IF(F90="","",SUM(D79:D90))</f>
        <v/>
      </c>
      <c r="I90" s="439"/>
      <c r="J90" s="441"/>
    </row>
    <row r="91" spans="1:10">
      <c r="A91" s="426"/>
      <c r="B91" s="498">
        <v>40634</v>
      </c>
      <c r="C91" s="448"/>
      <c r="D91" s="449"/>
      <c r="E91" s="439" t="str">
        <f t="shared" si="3"/>
        <v/>
      </c>
      <c r="F91" s="440" t="str">
        <f t="shared" si="4"/>
        <v/>
      </c>
      <c r="G91" s="439" t="str">
        <f t="shared" si="17"/>
        <v/>
      </c>
      <c r="H91" s="440" t="str">
        <f t="shared" si="18"/>
        <v/>
      </c>
      <c r="I91" s="439"/>
      <c r="J91" s="441"/>
    </row>
    <row r="92" spans="1:10">
      <c r="A92" s="426"/>
      <c r="B92" s="498">
        <v>40664</v>
      </c>
      <c r="C92" s="448"/>
      <c r="D92" s="449"/>
      <c r="E92" s="439" t="str">
        <f t="shared" si="3"/>
        <v/>
      </c>
      <c r="F92" s="440" t="str">
        <f t="shared" si="4"/>
        <v/>
      </c>
      <c r="G92" s="439" t="str">
        <f t="shared" si="17"/>
        <v/>
      </c>
      <c r="H92" s="440" t="str">
        <f t="shared" si="18"/>
        <v/>
      </c>
      <c r="I92" s="439"/>
      <c r="J92" s="441"/>
    </row>
    <row r="93" spans="1:10">
      <c r="A93" s="426"/>
      <c r="B93" s="498">
        <v>40695</v>
      </c>
      <c r="C93" s="448"/>
      <c r="D93" s="449"/>
      <c r="E93" s="439" t="str">
        <f t="shared" si="3"/>
        <v/>
      </c>
      <c r="F93" s="440" t="str">
        <f t="shared" si="4"/>
        <v/>
      </c>
      <c r="G93" s="439" t="str">
        <f t="shared" si="17"/>
        <v/>
      </c>
      <c r="H93" s="440" t="str">
        <f t="shared" si="18"/>
        <v/>
      </c>
      <c r="I93" s="439"/>
      <c r="J93" s="441"/>
    </row>
    <row r="94" spans="1:10">
      <c r="A94" s="426"/>
      <c r="B94" s="498">
        <v>40725</v>
      </c>
      <c r="C94" s="448"/>
      <c r="D94" s="449"/>
      <c r="E94" s="439" t="str">
        <f t="shared" si="3"/>
        <v/>
      </c>
      <c r="F94" s="440" t="str">
        <f t="shared" si="4"/>
        <v/>
      </c>
      <c r="G94" s="439" t="str">
        <f t="shared" si="17"/>
        <v/>
      </c>
      <c r="H94" s="440" t="str">
        <f t="shared" si="18"/>
        <v/>
      </c>
      <c r="I94" s="439"/>
      <c r="J94" s="441"/>
    </row>
    <row r="95" spans="1:10">
      <c r="A95" s="426"/>
      <c r="B95" s="498">
        <v>40756</v>
      </c>
      <c r="C95" s="448"/>
      <c r="D95" s="449"/>
      <c r="E95" s="439" t="str">
        <f t="shared" si="3"/>
        <v/>
      </c>
      <c r="F95" s="440" t="str">
        <f t="shared" si="4"/>
        <v/>
      </c>
      <c r="G95" s="439" t="str">
        <f t="shared" si="17"/>
        <v/>
      </c>
      <c r="H95" s="440" t="str">
        <f t="shared" si="18"/>
        <v/>
      </c>
      <c r="I95" s="439"/>
      <c r="J95" s="441"/>
    </row>
    <row r="96" spans="1:10">
      <c r="A96" s="426"/>
      <c r="B96" s="498">
        <v>40787</v>
      </c>
      <c r="C96" s="448"/>
      <c r="D96" s="449"/>
      <c r="E96" s="439" t="str">
        <f t="shared" si="3"/>
        <v/>
      </c>
      <c r="F96" s="440" t="str">
        <f t="shared" si="4"/>
        <v/>
      </c>
      <c r="G96" s="439" t="str">
        <f t="shared" si="17"/>
        <v/>
      </c>
      <c r="H96" s="440" t="str">
        <f t="shared" si="18"/>
        <v/>
      </c>
      <c r="I96" s="439"/>
      <c r="J96" s="441"/>
    </row>
    <row r="97" spans="1:10">
      <c r="A97" s="426"/>
      <c r="B97" s="498">
        <v>40817</v>
      </c>
      <c r="C97" s="448"/>
      <c r="D97" s="449"/>
      <c r="E97" s="439" t="str">
        <f t="shared" si="3"/>
        <v/>
      </c>
      <c r="F97" s="440" t="str">
        <f t="shared" si="4"/>
        <v/>
      </c>
      <c r="G97" s="439" t="str">
        <f t="shared" si="17"/>
        <v/>
      </c>
      <c r="H97" s="440" t="str">
        <f t="shared" si="18"/>
        <v/>
      </c>
      <c r="I97" s="439"/>
      <c r="J97" s="441"/>
    </row>
    <row r="98" spans="1:10">
      <c r="A98" s="426"/>
      <c r="B98" s="498">
        <v>40848</v>
      </c>
      <c r="C98" s="448"/>
      <c r="D98" s="449"/>
      <c r="E98" s="439" t="str">
        <f t="shared" si="3"/>
        <v/>
      </c>
      <c r="F98" s="440" t="str">
        <f t="shared" si="4"/>
        <v/>
      </c>
      <c r="G98" s="439" t="str">
        <f t="shared" si="17"/>
        <v/>
      </c>
      <c r="H98" s="440" t="str">
        <f t="shared" si="18"/>
        <v/>
      </c>
      <c r="I98" s="439"/>
      <c r="J98" s="441"/>
    </row>
    <row r="99" spans="1:10" ht="13.5" thickBot="1">
      <c r="A99" s="427"/>
      <c r="B99" s="499">
        <v>40878</v>
      </c>
      <c r="C99" s="450"/>
      <c r="D99" s="451"/>
      <c r="E99" s="442" t="str">
        <f t="shared" si="3"/>
        <v/>
      </c>
      <c r="F99" s="443" t="str">
        <f t="shared" si="4"/>
        <v/>
      </c>
      <c r="G99" s="444" t="str">
        <f t="shared" ref="G99:H101" si="19">IF(E99="","",SUM(C88:C99))</f>
        <v/>
      </c>
      <c r="H99" s="443" t="str">
        <f t="shared" si="19"/>
        <v/>
      </c>
      <c r="I99" s="442">
        <f>SUM(C88:C99)</f>
        <v>0</v>
      </c>
      <c r="J99" s="445">
        <f>SUM(D88:D99)</f>
        <v>0</v>
      </c>
    </row>
    <row r="100" spans="1:10">
      <c r="A100" s="425"/>
      <c r="B100" s="500">
        <v>40909</v>
      </c>
      <c r="C100" s="446"/>
      <c r="D100" s="447"/>
      <c r="E100" s="436" t="str">
        <f t="shared" si="3"/>
        <v/>
      </c>
      <c r="F100" s="437" t="str">
        <f t="shared" si="4"/>
        <v/>
      </c>
      <c r="G100" s="436" t="str">
        <f t="shared" si="19"/>
        <v/>
      </c>
      <c r="H100" s="437" t="str">
        <f t="shared" si="19"/>
        <v/>
      </c>
      <c r="I100" s="436"/>
      <c r="J100" s="438"/>
    </row>
    <row r="101" spans="1:10">
      <c r="A101" s="426"/>
      <c r="B101" s="498">
        <v>40940</v>
      </c>
      <c r="C101" s="448"/>
      <c r="D101" s="449"/>
      <c r="E101" s="439" t="str">
        <f t="shared" si="3"/>
        <v/>
      </c>
      <c r="F101" s="440" t="str">
        <f t="shared" si="4"/>
        <v/>
      </c>
      <c r="G101" s="439" t="str">
        <f t="shared" si="19"/>
        <v/>
      </c>
      <c r="H101" s="440" t="str">
        <f t="shared" si="19"/>
        <v/>
      </c>
      <c r="I101" s="439"/>
      <c r="J101" s="441"/>
    </row>
    <row r="102" spans="1:10">
      <c r="A102" s="426"/>
      <c r="B102" s="498">
        <v>40969</v>
      </c>
      <c r="C102" s="448"/>
      <c r="D102" s="449"/>
      <c r="E102" s="439" t="str">
        <f t="shared" si="3"/>
        <v/>
      </c>
      <c r="F102" s="440" t="str">
        <f t="shared" si="4"/>
        <v/>
      </c>
      <c r="G102" s="439" t="str">
        <f t="shared" ref="G102:G110" si="20">IF(E102="","",SUM(C91:C102))</f>
        <v/>
      </c>
      <c r="H102" s="440" t="str">
        <f t="shared" ref="H102:H110" si="21">IF(F102="","",SUM(D91:D102))</f>
        <v/>
      </c>
      <c r="I102" s="439"/>
      <c r="J102" s="441"/>
    </row>
    <row r="103" spans="1:10">
      <c r="A103" s="426"/>
      <c r="B103" s="498">
        <v>41000</v>
      </c>
      <c r="C103" s="448"/>
      <c r="D103" s="449"/>
      <c r="E103" s="439" t="str">
        <f t="shared" si="3"/>
        <v/>
      </c>
      <c r="F103" s="440" t="str">
        <f t="shared" si="4"/>
        <v/>
      </c>
      <c r="G103" s="439" t="str">
        <f t="shared" si="20"/>
        <v/>
      </c>
      <c r="H103" s="440" t="str">
        <f t="shared" si="21"/>
        <v/>
      </c>
      <c r="I103" s="439"/>
      <c r="J103" s="441"/>
    </row>
    <row r="104" spans="1:10">
      <c r="A104" s="426"/>
      <c r="B104" s="498">
        <v>41030</v>
      </c>
      <c r="C104" s="448"/>
      <c r="D104" s="449"/>
      <c r="E104" s="439" t="str">
        <f t="shared" si="3"/>
        <v/>
      </c>
      <c r="F104" s="440" t="str">
        <f t="shared" si="4"/>
        <v/>
      </c>
      <c r="G104" s="439" t="str">
        <f t="shared" si="20"/>
        <v/>
      </c>
      <c r="H104" s="440" t="str">
        <f t="shared" si="21"/>
        <v/>
      </c>
      <c r="I104" s="439"/>
      <c r="J104" s="441"/>
    </row>
    <row r="105" spans="1:10">
      <c r="A105" s="426"/>
      <c r="B105" s="498">
        <v>41061</v>
      </c>
      <c r="C105" s="448"/>
      <c r="D105" s="449"/>
      <c r="E105" s="439" t="str">
        <f t="shared" ref="E105:E111" si="22">IF(C105="","",AVERAGE(C94:C105))</f>
        <v/>
      </c>
      <c r="F105" s="440" t="str">
        <f t="shared" ref="F105:F111" si="23">IF(D105="","",AVERAGE(D94:D105))</f>
        <v/>
      </c>
      <c r="G105" s="439" t="str">
        <f t="shared" si="20"/>
        <v/>
      </c>
      <c r="H105" s="440" t="str">
        <f t="shared" si="21"/>
        <v/>
      </c>
      <c r="I105" s="439"/>
      <c r="J105" s="441"/>
    </row>
    <row r="106" spans="1:10">
      <c r="A106" s="426"/>
      <c r="B106" s="498">
        <v>41091</v>
      </c>
      <c r="C106" s="448"/>
      <c r="D106" s="449"/>
      <c r="E106" s="439" t="str">
        <f t="shared" si="22"/>
        <v/>
      </c>
      <c r="F106" s="440" t="str">
        <f t="shared" si="23"/>
        <v/>
      </c>
      <c r="G106" s="439" t="str">
        <f t="shared" si="20"/>
        <v/>
      </c>
      <c r="H106" s="440" t="str">
        <f t="shared" si="21"/>
        <v/>
      </c>
      <c r="I106" s="439"/>
      <c r="J106" s="441"/>
    </row>
    <row r="107" spans="1:10">
      <c r="A107" s="426"/>
      <c r="B107" s="498">
        <v>41122</v>
      </c>
      <c r="C107" s="448"/>
      <c r="D107" s="449"/>
      <c r="E107" s="439" t="str">
        <f t="shared" si="22"/>
        <v/>
      </c>
      <c r="F107" s="440" t="str">
        <f t="shared" si="23"/>
        <v/>
      </c>
      <c r="G107" s="439" t="str">
        <f t="shared" si="20"/>
        <v/>
      </c>
      <c r="H107" s="440" t="str">
        <f t="shared" si="21"/>
        <v/>
      </c>
      <c r="I107" s="439"/>
      <c r="J107" s="441"/>
    </row>
    <row r="108" spans="1:10">
      <c r="A108" s="426"/>
      <c r="B108" s="498">
        <v>41153</v>
      </c>
      <c r="C108" s="448"/>
      <c r="D108" s="449"/>
      <c r="E108" s="439" t="str">
        <f t="shared" si="22"/>
        <v/>
      </c>
      <c r="F108" s="440" t="str">
        <f t="shared" si="23"/>
        <v/>
      </c>
      <c r="G108" s="439" t="str">
        <f t="shared" si="20"/>
        <v/>
      </c>
      <c r="H108" s="440" t="str">
        <f t="shared" si="21"/>
        <v/>
      </c>
      <c r="I108" s="439"/>
      <c r="J108" s="441"/>
    </row>
    <row r="109" spans="1:10">
      <c r="A109" s="426"/>
      <c r="B109" s="498">
        <v>41183</v>
      </c>
      <c r="C109" s="448"/>
      <c r="D109" s="449"/>
      <c r="E109" s="439" t="str">
        <f t="shared" si="22"/>
        <v/>
      </c>
      <c r="F109" s="440" t="str">
        <f t="shared" si="23"/>
        <v/>
      </c>
      <c r="G109" s="439" t="str">
        <f t="shared" si="20"/>
        <v/>
      </c>
      <c r="H109" s="440" t="str">
        <f t="shared" si="21"/>
        <v/>
      </c>
      <c r="I109" s="439"/>
      <c r="J109" s="441"/>
    </row>
    <row r="110" spans="1:10">
      <c r="A110" s="426"/>
      <c r="B110" s="498">
        <v>41214</v>
      </c>
      <c r="C110" s="448"/>
      <c r="D110" s="449"/>
      <c r="E110" s="439" t="str">
        <f t="shared" si="22"/>
        <v/>
      </c>
      <c r="F110" s="440" t="str">
        <f t="shared" si="23"/>
        <v/>
      </c>
      <c r="G110" s="439" t="str">
        <f t="shared" si="20"/>
        <v/>
      </c>
      <c r="H110" s="440" t="str">
        <f t="shared" si="21"/>
        <v/>
      </c>
      <c r="I110" s="439"/>
      <c r="J110" s="441"/>
    </row>
    <row r="111" spans="1:10" ht="13.5" thickBot="1">
      <c r="A111" s="427"/>
      <c r="B111" s="499">
        <v>41244</v>
      </c>
      <c r="C111" s="450"/>
      <c r="D111" s="451"/>
      <c r="E111" s="442" t="str">
        <f t="shared" si="22"/>
        <v/>
      </c>
      <c r="F111" s="443" t="str">
        <f t="shared" si="23"/>
        <v/>
      </c>
      <c r="G111" s="444" t="str">
        <f>IF(E111="","",SUM(C100:C111))</f>
        <v/>
      </c>
      <c r="H111" s="443" t="str">
        <f>IF(F111="","",SUM(D100:D111))</f>
        <v/>
      </c>
      <c r="I111" s="442">
        <f>SUM(C100:C111)</f>
        <v>0</v>
      </c>
      <c r="J111" s="445">
        <f>SUM(D100:D111)</f>
        <v>0</v>
      </c>
    </row>
  </sheetData>
  <mergeCells count="6">
    <mergeCell ref="E1:F1"/>
    <mergeCell ref="G1:H1"/>
    <mergeCell ref="I1:J1"/>
    <mergeCell ref="E2:F2"/>
    <mergeCell ref="G2:H2"/>
    <mergeCell ref="I2:J2"/>
  </mergeCells>
  <phoneticPr fontId="0" type="noConversion"/>
  <printOptions horizontalCentered="1"/>
  <pageMargins left="0.75" right="0.75" top="1" bottom="1" header="0.5" footer="0.5"/>
  <pageSetup orientation="landscape" r:id="rId1"/>
  <headerFooter alignWithMargins="0">
    <oddHeader>&amp;CInk Supplier #1
HAP / VOC REPORT</oddHeader>
    <oddFooter>&amp;RReport Print Date : &amp;D</oddFooter>
  </headerFooter>
  <rowBreaks count="3" manualBreakCount="3">
    <brk id="39" max="16383" man="1"/>
    <brk id="63" max="16383" man="1"/>
    <brk id="87" max="9" man="1"/>
  </rowBreaks>
</worksheet>
</file>

<file path=xl/worksheets/sheet11.xml><?xml version="1.0" encoding="utf-8"?>
<worksheet xmlns="http://schemas.openxmlformats.org/spreadsheetml/2006/main" xmlns:r="http://schemas.openxmlformats.org/officeDocument/2006/relationships">
  <sheetPr codeName="Sheet6"/>
  <dimension ref="A1:J654"/>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63" customWidth="1"/>
    <col min="3" max="3" width="14.28515625" style="23" customWidth="1"/>
    <col min="4" max="4" width="13.7109375" style="23" customWidth="1"/>
    <col min="5" max="10" width="10.140625" style="23" customWidth="1"/>
    <col min="11" max="16384" width="9.140625" style="4"/>
  </cols>
  <sheetData>
    <row r="1" spans="1:10" s="34" customFormat="1">
      <c r="A1" s="1" t="s">
        <v>119</v>
      </c>
      <c r="B1" s="24"/>
      <c r="C1" s="3"/>
      <c r="D1" s="3"/>
      <c r="E1" s="540" t="s">
        <v>0</v>
      </c>
      <c r="F1" s="540"/>
      <c r="G1" s="541" t="s">
        <v>1</v>
      </c>
      <c r="H1" s="541"/>
      <c r="I1" s="541" t="s">
        <v>2</v>
      </c>
      <c r="J1" s="541"/>
    </row>
    <row r="2" spans="1:10" s="34" customFormat="1">
      <c r="A2" s="1" t="str">
        <f>Plant</f>
        <v>Anytown</v>
      </c>
      <c r="B2" s="24"/>
      <c r="C2" s="3" t="s">
        <v>3</v>
      </c>
      <c r="D2" s="3" t="s">
        <v>4</v>
      </c>
      <c r="E2" s="540" t="s">
        <v>5</v>
      </c>
      <c r="F2" s="540"/>
      <c r="G2" s="541" t="s">
        <v>6</v>
      </c>
      <c r="H2" s="541"/>
      <c r="I2" s="541" t="s">
        <v>6</v>
      </c>
      <c r="J2" s="541"/>
    </row>
    <row r="3" spans="1:10" s="34" customFormat="1" ht="13.5" thickBot="1">
      <c r="A3" s="2"/>
      <c r="B3" s="24" t="s">
        <v>7</v>
      </c>
      <c r="C3" s="3" t="s">
        <v>8</v>
      </c>
      <c r="D3" s="3" t="s">
        <v>8</v>
      </c>
      <c r="E3" s="3" t="s">
        <v>9</v>
      </c>
      <c r="F3" s="3" t="s">
        <v>10</v>
      </c>
      <c r="G3" s="3" t="s">
        <v>9</v>
      </c>
      <c r="H3" s="3" t="s">
        <v>10</v>
      </c>
      <c r="I3" s="3" t="s">
        <v>9</v>
      </c>
      <c r="J3" s="3" t="s">
        <v>10</v>
      </c>
    </row>
    <row r="4" spans="1:10" hidden="1">
      <c r="A4" s="26"/>
      <c r="B4" s="76"/>
      <c r="C4" s="73"/>
      <c r="D4" s="64"/>
      <c r="E4" s="73"/>
      <c r="F4" s="64"/>
      <c r="G4" s="73"/>
      <c r="H4" s="64"/>
      <c r="I4" s="70"/>
      <c r="J4" s="64"/>
    </row>
    <row r="5" spans="1:10" hidden="1">
      <c r="A5" s="27"/>
      <c r="B5" s="77"/>
      <c r="C5" s="74"/>
      <c r="D5" s="65"/>
      <c r="E5" s="74"/>
      <c r="F5" s="65"/>
      <c r="G5" s="74"/>
      <c r="H5" s="65"/>
      <c r="I5" s="71"/>
      <c r="J5" s="65"/>
    </row>
    <row r="6" spans="1:10" hidden="1">
      <c r="A6" s="27"/>
      <c r="B6" s="77"/>
      <c r="C6" s="74"/>
      <c r="D6" s="65"/>
      <c r="E6" s="74"/>
      <c r="F6" s="65"/>
      <c r="G6" s="74"/>
      <c r="H6" s="65"/>
      <c r="I6" s="71"/>
      <c r="J6" s="65"/>
    </row>
    <row r="7" spans="1:10" hidden="1">
      <c r="A7" s="27"/>
      <c r="B7" s="77"/>
      <c r="C7" s="74"/>
      <c r="D7" s="65"/>
      <c r="E7" s="74"/>
      <c r="F7" s="65"/>
      <c r="G7" s="74"/>
      <c r="H7" s="65"/>
      <c r="I7" s="71"/>
      <c r="J7" s="65"/>
    </row>
    <row r="8" spans="1:10" hidden="1">
      <c r="A8" s="27"/>
      <c r="B8" s="77"/>
      <c r="C8" s="74"/>
      <c r="D8" s="65"/>
      <c r="E8" s="74"/>
      <c r="F8" s="65"/>
      <c r="G8" s="74"/>
      <c r="H8" s="65"/>
      <c r="I8" s="71"/>
      <c r="J8" s="65"/>
    </row>
    <row r="9" spans="1:10" hidden="1">
      <c r="A9" s="27"/>
      <c r="B9" s="77"/>
      <c r="C9" s="74"/>
      <c r="D9" s="65"/>
      <c r="E9" s="74"/>
      <c r="F9" s="65"/>
      <c r="G9" s="74"/>
      <c r="H9" s="65"/>
      <c r="I9" s="71"/>
      <c r="J9" s="65"/>
    </row>
    <row r="10" spans="1:10" hidden="1">
      <c r="A10" s="27"/>
      <c r="B10" s="77"/>
      <c r="C10" s="74"/>
      <c r="D10" s="65"/>
      <c r="E10" s="74"/>
      <c r="F10" s="65"/>
      <c r="G10" s="74"/>
      <c r="H10" s="65"/>
      <c r="I10" s="71"/>
      <c r="J10" s="65"/>
    </row>
    <row r="11" spans="1:10" hidden="1">
      <c r="A11" s="27"/>
      <c r="B11" s="77"/>
      <c r="C11" s="74"/>
      <c r="D11" s="65"/>
      <c r="E11" s="74"/>
      <c r="F11" s="65"/>
      <c r="G11" s="74"/>
      <c r="H11" s="65"/>
      <c r="I11" s="71"/>
      <c r="J11" s="65"/>
    </row>
    <row r="12" spans="1:10" hidden="1">
      <c r="A12" s="27"/>
      <c r="B12" s="77"/>
      <c r="C12" s="74"/>
      <c r="D12" s="65"/>
      <c r="E12" s="74"/>
      <c r="F12" s="65"/>
      <c r="G12" s="74"/>
      <c r="H12" s="65"/>
      <c r="I12" s="71"/>
      <c r="J12" s="65"/>
    </row>
    <row r="13" spans="1:10" hidden="1">
      <c r="A13" s="27"/>
      <c r="B13" s="77"/>
      <c r="C13" s="74"/>
      <c r="D13" s="65"/>
      <c r="E13" s="74"/>
      <c r="F13" s="65"/>
      <c r="G13" s="74"/>
      <c r="H13" s="65"/>
      <c r="I13" s="71"/>
      <c r="J13" s="65"/>
    </row>
    <row r="14" spans="1:10" hidden="1">
      <c r="A14" s="27"/>
      <c r="B14" s="77"/>
      <c r="C14" s="74"/>
      <c r="D14" s="65"/>
      <c r="E14" s="74"/>
      <c r="F14" s="65"/>
      <c r="G14" s="74"/>
      <c r="H14" s="65"/>
      <c r="I14" s="71"/>
      <c r="J14" s="65"/>
    </row>
    <row r="15" spans="1:10" ht="13.5" hidden="1" thickBot="1">
      <c r="A15" s="28"/>
      <c r="B15" s="78"/>
      <c r="C15" s="75"/>
      <c r="D15" s="66"/>
      <c r="E15" s="75"/>
      <c r="F15" s="66"/>
      <c r="G15" s="75"/>
      <c r="H15" s="66"/>
      <c r="I15" s="72"/>
      <c r="J15" s="66"/>
    </row>
    <row r="16" spans="1:10" hidden="1">
      <c r="A16" s="26"/>
      <c r="B16" s="67">
        <v>35796</v>
      </c>
      <c r="C16" s="125"/>
      <c r="D16" s="64"/>
      <c r="E16" s="110"/>
      <c r="F16" s="111"/>
      <c r="G16" s="112"/>
      <c r="H16" s="113"/>
      <c r="I16" s="114"/>
      <c r="J16" s="115"/>
    </row>
    <row r="17" spans="1:10" hidden="1">
      <c r="A17" s="126"/>
      <c r="B17" s="68">
        <v>35827</v>
      </c>
      <c r="C17" s="74"/>
      <c r="D17" s="65"/>
      <c r="E17" s="94"/>
      <c r="F17" s="95"/>
      <c r="G17" s="94"/>
      <c r="H17" s="95"/>
      <c r="I17" s="96"/>
      <c r="J17" s="97"/>
    </row>
    <row r="18" spans="1:10" hidden="1">
      <c r="A18" s="27"/>
      <c r="B18" s="68">
        <v>35855</v>
      </c>
      <c r="C18" s="74"/>
      <c r="D18" s="65"/>
      <c r="E18" s="94"/>
      <c r="F18" s="95"/>
      <c r="G18" s="94"/>
      <c r="H18" s="95"/>
      <c r="I18" s="96"/>
      <c r="J18" s="97"/>
    </row>
    <row r="19" spans="1:10" hidden="1">
      <c r="A19" s="27"/>
      <c r="B19" s="68">
        <v>35886</v>
      </c>
      <c r="C19" s="74"/>
      <c r="D19" s="65"/>
      <c r="E19" s="94"/>
      <c r="F19" s="95"/>
      <c r="G19" s="94"/>
      <c r="H19" s="95"/>
      <c r="I19" s="96"/>
      <c r="J19" s="97"/>
    </row>
    <row r="20" spans="1:10" hidden="1">
      <c r="A20" s="27"/>
      <c r="B20" s="68">
        <v>35916</v>
      </c>
      <c r="C20" s="74"/>
      <c r="D20" s="65"/>
      <c r="E20" s="94"/>
      <c r="F20" s="95"/>
      <c r="G20" s="94"/>
      <c r="H20" s="95"/>
      <c r="I20" s="96"/>
      <c r="J20" s="97"/>
    </row>
    <row r="21" spans="1:10" hidden="1">
      <c r="A21" s="27"/>
      <c r="B21" s="68">
        <v>35947</v>
      </c>
      <c r="C21" s="74"/>
      <c r="D21" s="65"/>
      <c r="E21" s="94"/>
      <c r="F21" s="95"/>
      <c r="G21" s="94"/>
      <c r="H21" s="95"/>
      <c r="I21" s="96"/>
      <c r="J21" s="97"/>
    </row>
    <row r="22" spans="1:10" hidden="1">
      <c r="A22" s="27"/>
      <c r="B22" s="68">
        <v>35977</v>
      </c>
      <c r="C22" s="74"/>
      <c r="D22" s="65"/>
      <c r="E22" s="94"/>
      <c r="F22" s="95"/>
      <c r="G22" s="94"/>
      <c r="H22" s="95"/>
      <c r="I22" s="96"/>
      <c r="J22" s="97"/>
    </row>
    <row r="23" spans="1:10" hidden="1">
      <c r="A23" s="27"/>
      <c r="B23" s="68">
        <v>36008</v>
      </c>
      <c r="C23" s="74"/>
      <c r="D23" s="65"/>
      <c r="E23" s="94"/>
      <c r="F23" s="95"/>
      <c r="G23" s="94"/>
      <c r="H23" s="95"/>
      <c r="I23" s="96"/>
      <c r="J23" s="97"/>
    </row>
    <row r="24" spans="1:10" hidden="1">
      <c r="A24" s="27"/>
      <c r="B24" s="68">
        <v>36039</v>
      </c>
      <c r="C24" s="74"/>
      <c r="D24" s="65"/>
      <c r="E24" s="94"/>
      <c r="F24" s="95"/>
      <c r="G24" s="94"/>
      <c r="H24" s="95"/>
      <c r="I24" s="96"/>
      <c r="J24" s="97"/>
    </row>
    <row r="25" spans="1:10" hidden="1">
      <c r="A25" s="27"/>
      <c r="B25" s="68">
        <v>36069</v>
      </c>
      <c r="C25" s="74"/>
      <c r="D25" s="65"/>
      <c r="E25" s="94"/>
      <c r="F25" s="95"/>
      <c r="G25" s="94"/>
      <c r="H25" s="95"/>
      <c r="I25" s="96"/>
      <c r="J25" s="97"/>
    </row>
    <row r="26" spans="1:10" hidden="1">
      <c r="A26" s="27"/>
      <c r="B26" s="68">
        <v>36100</v>
      </c>
      <c r="C26" s="74"/>
      <c r="D26" s="65"/>
      <c r="E26" s="94"/>
      <c r="F26" s="95"/>
      <c r="G26" s="94"/>
      <c r="H26" s="95"/>
      <c r="I26" s="96"/>
      <c r="J26" s="97"/>
    </row>
    <row r="27" spans="1:10" ht="13.5" hidden="1" thickBot="1">
      <c r="A27" s="28"/>
      <c r="B27" s="69">
        <v>36130</v>
      </c>
      <c r="C27" s="75"/>
      <c r="D27" s="66"/>
      <c r="E27" s="101"/>
      <c r="F27" s="116"/>
      <c r="G27" s="117"/>
      <c r="H27" s="116"/>
      <c r="I27" s="101"/>
      <c r="J27" s="102"/>
    </row>
    <row r="28" spans="1:10" hidden="1">
      <c r="A28" s="26"/>
      <c r="B28" s="67">
        <v>36161</v>
      </c>
      <c r="C28" s="73"/>
      <c r="D28" s="64"/>
      <c r="E28" s="110"/>
      <c r="F28" s="111"/>
      <c r="G28" s="110"/>
      <c r="H28" s="111"/>
      <c r="I28" s="114"/>
      <c r="J28" s="115"/>
    </row>
    <row r="29" spans="1:10" hidden="1">
      <c r="A29" s="27"/>
      <c r="B29" s="68">
        <v>36192</v>
      </c>
      <c r="C29" s="74"/>
      <c r="D29" s="65"/>
      <c r="E29" s="94"/>
      <c r="F29" s="95"/>
      <c r="G29" s="94"/>
      <c r="H29" s="95"/>
      <c r="I29" s="96"/>
      <c r="J29" s="97"/>
    </row>
    <row r="30" spans="1:10" hidden="1">
      <c r="A30" s="27"/>
      <c r="B30" s="68">
        <v>36220</v>
      </c>
      <c r="C30" s="74"/>
      <c r="D30" s="65"/>
      <c r="E30" s="94"/>
      <c r="F30" s="95"/>
      <c r="G30" s="94"/>
      <c r="H30" s="95"/>
      <c r="I30" s="96"/>
      <c r="J30" s="97"/>
    </row>
    <row r="31" spans="1:10" hidden="1">
      <c r="A31" s="27"/>
      <c r="B31" s="68">
        <v>36251</v>
      </c>
      <c r="C31" s="74"/>
      <c r="D31" s="65"/>
      <c r="E31" s="94"/>
      <c r="F31" s="95"/>
      <c r="G31" s="94"/>
      <c r="H31" s="95"/>
      <c r="I31" s="96"/>
      <c r="J31" s="97"/>
    </row>
    <row r="32" spans="1:10" hidden="1">
      <c r="A32" s="27"/>
      <c r="B32" s="68">
        <v>36281</v>
      </c>
      <c r="C32" s="74"/>
      <c r="D32" s="65"/>
      <c r="E32" s="94"/>
      <c r="F32" s="95"/>
      <c r="G32" s="94"/>
      <c r="H32" s="95"/>
      <c r="I32" s="96"/>
      <c r="J32" s="97"/>
    </row>
    <row r="33" spans="1:10" hidden="1">
      <c r="A33" s="27"/>
      <c r="B33" s="68">
        <v>36312</v>
      </c>
      <c r="C33" s="74"/>
      <c r="D33" s="65"/>
      <c r="E33" s="94"/>
      <c r="F33" s="95"/>
      <c r="G33" s="94"/>
      <c r="H33" s="95"/>
      <c r="I33" s="96"/>
      <c r="J33" s="97"/>
    </row>
    <row r="34" spans="1:10" hidden="1">
      <c r="A34" s="27"/>
      <c r="B34" s="68">
        <v>36342</v>
      </c>
      <c r="C34" s="74"/>
      <c r="D34" s="65"/>
      <c r="E34" s="94"/>
      <c r="F34" s="95"/>
      <c r="G34" s="94"/>
      <c r="H34" s="95"/>
      <c r="I34" s="96"/>
      <c r="J34" s="97"/>
    </row>
    <row r="35" spans="1:10" hidden="1">
      <c r="A35" s="27"/>
      <c r="B35" s="68">
        <v>36373</v>
      </c>
      <c r="C35" s="74"/>
      <c r="D35" s="65"/>
      <c r="E35" s="94"/>
      <c r="F35" s="95"/>
      <c r="G35" s="94"/>
      <c r="H35" s="95"/>
      <c r="I35" s="96"/>
      <c r="J35" s="97"/>
    </row>
    <row r="36" spans="1:10" hidden="1">
      <c r="A36" s="27"/>
      <c r="B36" s="68">
        <v>36404</v>
      </c>
      <c r="C36" s="74"/>
      <c r="D36" s="65"/>
      <c r="E36" s="94"/>
      <c r="F36" s="95"/>
      <c r="G36" s="94"/>
      <c r="H36" s="95"/>
      <c r="I36" s="96"/>
      <c r="J36" s="97"/>
    </row>
    <row r="37" spans="1:10" hidden="1">
      <c r="A37" s="27"/>
      <c r="B37" s="68">
        <v>36434</v>
      </c>
      <c r="C37" s="74"/>
      <c r="D37" s="65"/>
      <c r="E37" s="94"/>
      <c r="F37" s="95"/>
      <c r="G37" s="94"/>
      <c r="H37" s="95"/>
      <c r="I37" s="96"/>
      <c r="J37" s="97"/>
    </row>
    <row r="38" spans="1:10" hidden="1">
      <c r="A38" s="27"/>
      <c r="B38" s="68">
        <v>36465</v>
      </c>
      <c r="C38" s="74"/>
      <c r="D38" s="65"/>
      <c r="E38" s="94"/>
      <c r="F38" s="95"/>
      <c r="G38" s="94"/>
      <c r="H38" s="95"/>
      <c r="I38" s="96"/>
      <c r="J38" s="97"/>
    </row>
    <row r="39" spans="1:10" ht="13.5" hidden="1" thickBot="1">
      <c r="A39" s="62"/>
      <c r="B39" s="69">
        <v>36495</v>
      </c>
      <c r="C39" s="75"/>
      <c r="D39" s="66"/>
      <c r="E39" s="101"/>
      <c r="F39" s="116"/>
      <c r="G39" s="117"/>
      <c r="H39" s="116"/>
      <c r="I39" s="101">
        <f>SUM(C28:C39)</f>
        <v>0</v>
      </c>
      <c r="J39" s="102">
        <f>SUM(D28:D39)</f>
        <v>0</v>
      </c>
    </row>
    <row r="40" spans="1:10">
      <c r="A40" s="287"/>
      <c r="B40" s="501">
        <v>39083</v>
      </c>
      <c r="C40" s="446"/>
      <c r="D40" s="447"/>
      <c r="E40" s="436" t="str">
        <f t="shared" ref="E40:F48" si="0">IF(C40="","",AVERAGE(C29:C40))</f>
        <v/>
      </c>
      <c r="F40" s="437" t="str">
        <f t="shared" si="0"/>
        <v/>
      </c>
      <c r="G40" s="436" t="str">
        <f>IF(E40="","",SUM(C29:C40))</f>
        <v/>
      </c>
      <c r="H40" s="437" t="str">
        <f>IF(F40="","",SUM(D29:D40))</f>
        <v/>
      </c>
      <c r="I40" s="436"/>
      <c r="J40" s="438"/>
    </row>
    <row r="41" spans="1:10">
      <c r="A41" s="288"/>
      <c r="B41" s="502">
        <v>39114</v>
      </c>
      <c r="C41" s="448"/>
      <c r="D41" s="449"/>
      <c r="E41" s="439" t="str">
        <f t="shared" si="0"/>
        <v/>
      </c>
      <c r="F41" s="440" t="str">
        <f t="shared" si="0"/>
        <v/>
      </c>
      <c r="G41" s="439" t="str">
        <f>IF(E41="","",SUM(C30:C41))</f>
        <v/>
      </c>
      <c r="H41" s="440" t="str">
        <f>IF(F41="","",SUM(D30:D41))</f>
        <v/>
      </c>
      <c r="I41" s="439"/>
      <c r="J41" s="441"/>
    </row>
    <row r="42" spans="1:10">
      <c r="A42" s="288"/>
      <c r="B42" s="502">
        <v>39142</v>
      </c>
      <c r="C42" s="448"/>
      <c r="D42" s="449"/>
      <c r="E42" s="439" t="str">
        <f t="shared" si="0"/>
        <v/>
      </c>
      <c r="F42" s="440" t="str">
        <f t="shared" si="0"/>
        <v/>
      </c>
      <c r="G42" s="439" t="str">
        <f t="shared" ref="G42:H50" si="1">IF(E42="","",SUM(C31:C42))</f>
        <v/>
      </c>
      <c r="H42" s="440" t="str">
        <f t="shared" si="1"/>
        <v/>
      </c>
      <c r="I42" s="439"/>
      <c r="J42" s="441"/>
    </row>
    <row r="43" spans="1:10">
      <c r="A43" s="288"/>
      <c r="B43" s="502">
        <v>39173</v>
      </c>
      <c r="C43" s="448"/>
      <c r="D43" s="449"/>
      <c r="E43" s="439" t="str">
        <f t="shared" si="0"/>
        <v/>
      </c>
      <c r="F43" s="440" t="str">
        <f t="shared" si="0"/>
        <v/>
      </c>
      <c r="G43" s="439" t="str">
        <f t="shared" si="1"/>
        <v/>
      </c>
      <c r="H43" s="440" t="str">
        <f t="shared" si="1"/>
        <v/>
      </c>
      <c r="I43" s="439"/>
      <c r="J43" s="441"/>
    </row>
    <row r="44" spans="1:10">
      <c r="A44" s="288"/>
      <c r="B44" s="502">
        <v>39203</v>
      </c>
      <c r="C44" s="448"/>
      <c r="D44" s="449"/>
      <c r="E44" s="439" t="str">
        <f t="shared" si="0"/>
        <v/>
      </c>
      <c r="F44" s="440" t="str">
        <f t="shared" si="0"/>
        <v/>
      </c>
      <c r="G44" s="439" t="str">
        <f t="shared" si="1"/>
        <v/>
      </c>
      <c r="H44" s="440" t="str">
        <f t="shared" si="1"/>
        <v/>
      </c>
      <c r="I44" s="439"/>
      <c r="J44" s="441"/>
    </row>
    <row r="45" spans="1:10">
      <c r="A45" s="288"/>
      <c r="B45" s="502">
        <v>39234</v>
      </c>
      <c r="C45" s="448"/>
      <c r="D45" s="449"/>
      <c r="E45" s="439" t="str">
        <f t="shared" si="0"/>
        <v/>
      </c>
      <c r="F45" s="440" t="str">
        <f t="shared" si="0"/>
        <v/>
      </c>
      <c r="G45" s="439" t="str">
        <f t="shared" si="1"/>
        <v/>
      </c>
      <c r="H45" s="440" t="str">
        <f t="shared" si="1"/>
        <v/>
      </c>
      <c r="I45" s="439"/>
      <c r="J45" s="441"/>
    </row>
    <row r="46" spans="1:10">
      <c r="A46" s="288"/>
      <c r="B46" s="502">
        <v>39264</v>
      </c>
      <c r="C46" s="448"/>
      <c r="D46" s="449"/>
      <c r="E46" s="439" t="str">
        <f t="shared" si="0"/>
        <v/>
      </c>
      <c r="F46" s="440" t="str">
        <f t="shared" si="0"/>
        <v/>
      </c>
      <c r="G46" s="439" t="str">
        <f t="shared" si="1"/>
        <v/>
      </c>
      <c r="H46" s="440" t="str">
        <f t="shared" si="1"/>
        <v/>
      </c>
      <c r="I46" s="439"/>
      <c r="J46" s="441"/>
    </row>
    <row r="47" spans="1:10">
      <c r="A47" s="288"/>
      <c r="B47" s="502">
        <v>39295</v>
      </c>
      <c r="C47" s="448"/>
      <c r="D47" s="449"/>
      <c r="E47" s="439" t="str">
        <f t="shared" si="0"/>
        <v/>
      </c>
      <c r="F47" s="440" t="str">
        <f t="shared" si="0"/>
        <v/>
      </c>
      <c r="G47" s="439" t="str">
        <f t="shared" si="1"/>
        <v/>
      </c>
      <c r="H47" s="440" t="str">
        <f t="shared" si="1"/>
        <v/>
      </c>
      <c r="I47" s="439"/>
      <c r="J47" s="441"/>
    </row>
    <row r="48" spans="1:10">
      <c r="A48" s="288"/>
      <c r="B48" s="502">
        <v>39326</v>
      </c>
      <c r="C48" s="448"/>
      <c r="D48" s="449"/>
      <c r="E48" s="439" t="str">
        <f t="shared" si="0"/>
        <v/>
      </c>
      <c r="F48" s="440" t="str">
        <f t="shared" si="0"/>
        <v/>
      </c>
      <c r="G48" s="439" t="str">
        <f t="shared" si="1"/>
        <v/>
      </c>
      <c r="H48" s="440" t="str">
        <f t="shared" si="1"/>
        <v/>
      </c>
      <c r="I48" s="439"/>
      <c r="J48" s="441"/>
    </row>
    <row r="49" spans="1:10">
      <c r="A49" s="288"/>
      <c r="B49" s="502">
        <v>39356</v>
      </c>
      <c r="C49" s="448"/>
      <c r="D49" s="449"/>
      <c r="E49" s="439" t="str">
        <f t="shared" ref="E49:F64" si="2">IF(C49="","",AVERAGE(C38:C49))</f>
        <v/>
      </c>
      <c r="F49" s="440" t="str">
        <f t="shared" si="2"/>
        <v/>
      </c>
      <c r="G49" s="439" t="str">
        <f t="shared" si="1"/>
        <v/>
      </c>
      <c r="H49" s="440" t="str">
        <f t="shared" si="1"/>
        <v/>
      </c>
      <c r="I49" s="439"/>
      <c r="J49" s="441"/>
    </row>
    <row r="50" spans="1:10">
      <c r="A50" s="288"/>
      <c r="B50" s="502">
        <v>39387</v>
      </c>
      <c r="C50" s="448"/>
      <c r="D50" s="449"/>
      <c r="E50" s="439" t="str">
        <f t="shared" si="2"/>
        <v/>
      </c>
      <c r="F50" s="440" t="str">
        <f t="shared" si="2"/>
        <v/>
      </c>
      <c r="G50" s="439" t="str">
        <f t="shared" si="1"/>
        <v/>
      </c>
      <c r="H50" s="440" t="str">
        <f t="shared" si="1"/>
        <v/>
      </c>
      <c r="I50" s="439"/>
      <c r="J50" s="441"/>
    </row>
    <row r="51" spans="1:10" ht="13.5" thickBot="1">
      <c r="A51" s="288"/>
      <c r="B51" s="503">
        <v>39417</v>
      </c>
      <c r="C51" s="450"/>
      <c r="D51" s="451"/>
      <c r="E51" s="442" t="str">
        <f t="shared" si="2"/>
        <v/>
      </c>
      <c r="F51" s="443" t="str">
        <f t="shared" si="2"/>
        <v/>
      </c>
      <c r="G51" s="444" t="str">
        <f t="shared" ref="G51:H53" si="3">IF(E51="","",SUM(C40:C51))</f>
        <v/>
      </c>
      <c r="H51" s="443" t="str">
        <f t="shared" si="3"/>
        <v/>
      </c>
      <c r="I51" s="442">
        <f>SUM(C40:C51)</f>
        <v>0</v>
      </c>
      <c r="J51" s="445">
        <f>SUM(D40:D51)</f>
        <v>0</v>
      </c>
    </row>
    <row r="52" spans="1:10">
      <c r="A52" s="288"/>
      <c r="B52" s="501">
        <v>39448</v>
      </c>
      <c r="C52" s="446"/>
      <c r="D52" s="447"/>
      <c r="E52" s="436" t="str">
        <f t="shared" si="2"/>
        <v/>
      </c>
      <c r="F52" s="437" t="str">
        <f t="shared" si="2"/>
        <v/>
      </c>
      <c r="G52" s="436" t="str">
        <f t="shared" si="3"/>
        <v/>
      </c>
      <c r="H52" s="437" t="str">
        <f t="shared" si="3"/>
        <v/>
      </c>
      <c r="I52" s="436"/>
      <c r="J52" s="438"/>
    </row>
    <row r="53" spans="1:10">
      <c r="A53" s="288"/>
      <c r="B53" s="502">
        <v>39479</v>
      </c>
      <c r="C53" s="448"/>
      <c r="D53" s="449"/>
      <c r="E53" s="439" t="str">
        <f t="shared" si="2"/>
        <v/>
      </c>
      <c r="F53" s="440" t="str">
        <f t="shared" si="2"/>
        <v/>
      </c>
      <c r="G53" s="439" t="str">
        <f t="shared" si="3"/>
        <v/>
      </c>
      <c r="H53" s="440" t="str">
        <f t="shared" si="3"/>
        <v/>
      </c>
      <c r="I53" s="439"/>
      <c r="J53" s="441"/>
    </row>
    <row r="54" spans="1:10">
      <c r="A54" s="288"/>
      <c r="B54" s="502">
        <v>39508</v>
      </c>
      <c r="C54" s="448"/>
      <c r="D54" s="449"/>
      <c r="E54" s="439" t="str">
        <f t="shared" si="2"/>
        <v/>
      </c>
      <c r="F54" s="440" t="str">
        <f t="shared" si="2"/>
        <v/>
      </c>
      <c r="G54" s="439" t="str">
        <f t="shared" ref="G54:H62" si="4">IF(E54="","",SUM(C43:C54))</f>
        <v/>
      </c>
      <c r="H54" s="440" t="str">
        <f t="shared" si="4"/>
        <v/>
      </c>
      <c r="I54" s="439"/>
      <c r="J54" s="441"/>
    </row>
    <row r="55" spans="1:10">
      <c r="A55" s="288"/>
      <c r="B55" s="502">
        <v>39539</v>
      </c>
      <c r="C55" s="448"/>
      <c r="D55" s="449"/>
      <c r="E55" s="439" t="str">
        <f t="shared" si="2"/>
        <v/>
      </c>
      <c r="F55" s="440" t="str">
        <f t="shared" si="2"/>
        <v/>
      </c>
      <c r="G55" s="439" t="str">
        <f t="shared" si="4"/>
        <v/>
      </c>
      <c r="H55" s="440" t="str">
        <f t="shared" si="4"/>
        <v/>
      </c>
      <c r="I55" s="439"/>
      <c r="J55" s="441"/>
    </row>
    <row r="56" spans="1:10">
      <c r="A56" s="288"/>
      <c r="B56" s="502">
        <v>39569</v>
      </c>
      <c r="C56" s="448"/>
      <c r="D56" s="449"/>
      <c r="E56" s="439" t="str">
        <f t="shared" si="2"/>
        <v/>
      </c>
      <c r="F56" s="440" t="str">
        <f t="shared" si="2"/>
        <v/>
      </c>
      <c r="G56" s="439" t="str">
        <f t="shared" si="4"/>
        <v/>
      </c>
      <c r="H56" s="440" t="str">
        <f t="shared" si="4"/>
        <v/>
      </c>
      <c r="I56" s="439"/>
      <c r="J56" s="441"/>
    </row>
    <row r="57" spans="1:10">
      <c r="A57" s="288"/>
      <c r="B57" s="502">
        <v>39600</v>
      </c>
      <c r="C57" s="448"/>
      <c r="D57" s="449"/>
      <c r="E57" s="439" t="str">
        <f t="shared" si="2"/>
        <v/>
      </c>
      <c r="F57" s="440" t="str">
        <f t="shared" si="2"/>
        <v/>
      </c>
      <c r="G57" s="439" t="str">
        <f t="shared" si="4"/>
        <v/>
      </c>
      <c r="H57" s="440" t="str">
        <f t="shared" si="4"/>
        <v/>
      </c>
      <c r="I57" s="439"/>
      <c r="J57" s="441"/>
    </row>
    <row r="58" spans="1:10">
      <c r="A58" s="288"/>
      <c r="B58" s="502">
        <v>39630</v>
      </c>
      <c r="C58" s="448"/>
      <c r="D58" s="449"/>
      <c r="E58" s="439" t="str">
        <f t="shared" si="2"/>
        <v/>
      </c>
      <c r="F58" s="440" t="str">
        <f t="shared" si="2"/>
        <v/>
      </c>
      <c r="G58" s="439" t="str">
        <f t="shared" si="4"/>
        <v/>
      </c>
      <c r="H58" s="440" t="str">
        <f t="shared" si="4"/>
        <v/>
      </c>
      <c r="I58" s="439"/>
      <c r="J58" s="441"/>
    </row>
    <row r="59" spans="1:10">
      <c r="A59" s="288"/>
      <c r="B59" s="502">
        <v>39661</v>
      </c>
      <c r="C59" s="448"/>
      <c r="D59" s="449"/>
      <c r="E59" s="439" t="str">
        <f t="shared" si="2"/>
        <v/>
      </c>
      <c r="F59" s="440" t="str">
        <f t="shared" si="2"/>
        <v/>
      </c>
      <c r="G59" s="439" t="str">
        <f t="shared" si="4"/>
        <v/>
      </c>
      <c r="H59" s="440" t="str">
        <f t="shared" si="4"/>
        <v/>
      </c>
      <c r="I59" s="439"/>
      <c r="J59" s="441"/>
    </row>
    <row r="60" spans="1:10">
      <c r="A60" s="288"/>
      <c r="B60" s="502">
        <v>39692</v>
      </c>
      <c r="C60" s="448"/>
      <c r="D60" s="449"/>
      <c r="E60" s="439" t="str">
        <f t="shared" si="2"/>
        <v/>
      </c>
      <c r="F60" s="440" t="str">
        <f t="shared" si="2"/>
        <v/>
      </c>
      <c r="G60" s="439" t="str">
        <f t="shared" si="4"/>
        <v/>
      </c>
      <c r="H60" s="440" t="str">
        <f t="shared" si="4"/>
        <v/>
      </c>
      <c r="I60" s="439"/>
      <c r="J60" s="441"/>
    </row>
    <row r="61" spans="1:10">
      <c r="A61" s="288"/>
      <c r="B61" s="502">
        <v>39722</v>
      </c>
      <c r="C61" s="448"/>
      <c r="D61" s="449"/>
      <c r="E61" s="439" t="str">
        <f t="shared" si="2"/>
        <v/>
      </c>
      <c r="F61" s="440" t="str">
        <f t="shared" si="2"/>
        <v/>
      </c>
      <c r="G61" s="439" t="str">
        <f t="shared" si="4"/>
        <v/>
      </c>
      <c r="H61" s="440" t="str">
        <f t="shared" si="4"/>
        <v/>
      </c>
      <c r="I61" s="439"/>
      <c r="J61" s="441"/>
    </row>
    <row r="62" spans="1:10">
      <c r="A62" s="288"/>
      <c r="B62" s="502">
        <v>39753</v>
      </c>
      <c r="C62" s="448"/>
      <c r="D62" s="449"/>
      <c r="E62" s="439" t="str">
        <f t="shared" si="2"/>
        <v/>
      </c>
      <c r="F62" s="440" t="str">
        <f t="shared" si="2"/>
        <v/>
      </c>
      <c r="G62" s="439" t="str">
        <f t="shared" si="4"/>
        <v/>
      </c>
      <c r="H62" s="440" t="str">
        <f t="shared" si="4"/>
        <v/>
      </c>
      <c r="I62" s="439"/>
      <c r="J62" s="441"/>
    </row>
    <row r="63" spans="1:10" ht="13.5" thickBot="1">
      <c r="A63" s="288"/>
      <c r="B63" s="503">
        <v>39783</v>
      </c>
      <c r="C63" s="450"/>
      <c r="D63" s="451"/>
      <c r="E63" s="442" t="str">
        <f t="shared" si="2"/>
        <v/>
      </c>
      <c r="F63" s="443" t="str">
        <f t="shared" si="2"/>
        <v/>
      </c>
      <c r="G63" s="444" t="str">
        <f t="shared" ref="G63:H65" si="5">IF(E63="","",SUM(C52:C63))</f>
        <v/>
      </c>
      <c r="H63" s="443" t="str">
        <f t="shared" si="5"/>
        <v/>
      </c>
      <c r="I63" s="442">
        <f>SUM(C52:C63)</f>
        <v>0</v>
      </c>
      <c r="J63" s="445">
        <f>SUM(D52:D63)</f>
        <v>0</v>
      </c>
    </row>
    <row r="64" spans="1:10">
      <c r="A64" s="288"/>
      <c r="B64" s="501">
        <v>39814</v>
      </c>
      <c r="C64" s="446"/>
      <c r="D64" s="447"/>
      <c r="E64" s="436" t="str">
        <f t="shared" si="2"/>
        <v/>
      </c>
      <c r="F64" s="437" t="str">
        <f t="shared" si="2"/>
        <v/>
      </c>
      <c r="G64" s="436" t="str">
        <f t="shared" si="5"/>
        <v/>
      </c>
      <c r="H64" s="437" t="str">
        <f t="shared" si="5"/>
        <v/>
      </c>
      <c r="I64" s="436"/>
      <c r="J64" s="438"/>
    </row>
    <row r="65" spans="1:10">
      <c r="A65" s="288"/>
      <c r="B65" s="502">
        <v>39845</v>
      </c>
      <c r="C65" s="448"/>
      <c r="D65" s="449"/>
      <c r="E65" s="439" t="str">
        <f t="shared" ref="E65:F80" si="6">IF(C65="","",AVERAGE(C54:C65))</f>
        <v/>
      </c>
      <c r="F65" s="440" t="str">
        <f t="shared" si="6"/>
        <v/>
      </c>
      <c r="G65" s="439" t="str">
        <f t="shared" si="5"/>
        <v/>
      </c>
      <c r="H65" s="440" t="str">
        <f t="shared" si="5"/>
        <v/>
      </c>
      <c r="I65" s="439"/>
      <c r="J65" s="441"/>
    </row>
    <row r="66" spans="1:10">
      <c r="A66" s="288"/>
      <c r="B66" s="502">
        <v>39873</v>
      </c>
      <c r="C66" s="448"/>
      <c r="D66" s="449"/>
      <c r="E66" s="439" t="str">
        <f t="shared" si="6"/>
        <v/>
      </c>
      <c r="F66" s="440" t="str">
        <f t="shared" si="6"/>
        <v/>
      </c>
      <c r="G66" s="439" t="str">
        <f t="shared" ref="G66:H74" si="7">IF(E66="","",SUM(C55:C66))</f>
        <v/>
      </c>
      <c r="H66" s="440" t="str">
        <f t="shared" si="7"/>
        <v/>
      </c>
      <c r="I66" s="439"/>
      <c r="J66" s="441"/>
    </row>
    <row r="67" spans="1:10">
      <c r="A67" s="288"/>
      <c r="B67" s="502">
        <v>39904</v>
      </c>
      <c r="C67" s="448"/>
      <c r="D67" s="449"/>
      <c r="E67" s="439" t="str">
        <f t="shared" si="6"/>
        <v/>
      </c>
      <c r="F67" s="440" t="str">
        <f t="shared" si="6"/>
        <v/>
      </c>
      <c r="G67" s="439" t="str">
        <f t="shared" si="7"/>
        <v/>
      </c>
      <c r="H67" s="440" t="str">
        <f t="shared" si="7"/>
        <v/>
      </c>
      <c r="I67" s="439"/>
      <c r="J67" s="441"/>
    </row>
    <row r="68" spans="1:10">
      <c r="A68" s="288"/>
      <c r="B68" s="502">
        <v>39934</v>
      </c>
      <c r="C68" s="448"/>
      <c r="D68" s="449"/>
      <c r="E68" s="439" t="str">
        <f t="shared" si="6"/>
        <v/>
      </c>
      <c r="F68" s="440" t="str">
        <f t="shared" si="6"/>
        <v/>
      </c>
      <c r="G68" s="439" t="str">
        <f t="shared" si="7"/>
        <v/>
      </c>
      <c r="H68" s="440" t="str">
        <f t="shared" si="7"/>
        <v/>
      </c>
      <c r="I68" s="439"/>
      <c r="J68" s="441"/>
    </row>
    <row r="69" spans="1:10">
      <c r="A69" s="288"/>
      <c r="B69" s="502">
        <v>39965</v>
      </c>
      <c r="C69" s="448"/>
      <c r="D69" s="449"/>
      <c r="E69" s="439" t="str">
        <f t="shared" si="6"/>
        <v/>
      </c>
      <c r="F69" s="440" t="str">
        <f t="shared" si="6"/>
        <v/>
      </c>
      <c r="G69" s="439" t="str">
        <f t="shared" si="7"/>
        <v/>
      </c>
      <c r="H69" s="440" t="str">
        <f t="shared" si="7"/>
        <v/>
      </c>
      <c r="I69" s="439"/>
      <c r="J69" s="441"/>
    </row>
    <row r="70" spans="1:10">
      <c r="A70" s="288"/>
      <c r="B70" s="502">
        <v>39995</v>
      </c>
      <c r="C70" s="448"/>
      <c r="D70" s="449"/>
      <c r="E70" s="439" t="str">
        <f t="shared" si="6"/>
        <v/>
      </c>
      <c r="F70" s="440" t="str">
        <f t="shared" si="6"/>
        <v/>
      </c>
      <c r="G70" s="439" t="str">
        <f t="shared" si="7"/>
        <v/>
      </c>
      <c r="H70" s="440" t="str">
        <f t="shared" si="7"/>
        <v/>
      </c>
      <c r="I70" s="439"/>
      <c r="J70" s="441"/>
    </row>
    <row r="71" spans="1:10">
      <c r="A71" s="288"/>
      <c r="B71" s="502">
        <v>40026</v>
      </c>
      <c r="C71" s="448"/>
      <c r="D71" s="449"/>
      <c r="E71" s="439" t="str">
        <f t="shared" si="6"/>
        <v/>
      </c>
      <c r="F71" s="440" t="str">
        <f t="shared" si="6"/>
        <v/>
      </c>
      <c r="G71" s="439" t="str">
        <f t="shared" si="7"/>
        <v/>
      </c>
      <c r="H71" s="440" t="str">
        <f t="shared" si="7"/>
        <v/>
      </c>
      <c r="I71" s="439"/>
      <c r="J71" s="441"/>
    </row>
    <row r="72" spans="1:10">
      <c r="A72" s="288"/>
      <c r="B72" s="502">
        <v>40057</v>
      </c>
      <c r="C72" s="448"/>
      <c r="D72" s="449"/>
      <c r="E72" s="439" t="str">
        <f t="shared" si="6"/>
        <v/>
      </c>
      <c r="F72" s="440" t="str">
        <f t="shared" si="6"/>
        <v/>
      </c>
      <c r="G72" s="439" t="str">
        <f t="shared" si="7"/>
        <v/>
      </c>
      <c r="H72" s="440" t="str">
        <f t="shared" si="7"/>
        <v/>
      </c>
      <c r="I72" s="439"/>
      <c r="J72" s="441"/>
    </row>
    <row r="73" spans="1:10">
      <c r="A73" s="288"/>
      <c r="B73" s="502">
        <v>40087</v>
      </c>
      <c r="C73" s="448"/>
      <c r="D73" s="449"/>
      <c r="E73" s="439" t="str">
        <f t="shared" si="6"/>
        <v/>
      </c>
      <c r="F73" s="440" t="str">
        <f t="shared" si="6"/>
        <v/>
      </c>
      <c r="G73" s="439" t="str">
        <f t="shared" si="7"/>
        <v/>
      </c>
      <c r="H73" s="440" t="str">
        <f t="shared" si="7"/>
        <v/>
      </c>
      <c r="I73" s="439"/>
      <c r="J73" s="441"/>
    </row>
    <row r="74" spans="1:10">
      <c r="A74" s="288"/>
      <c r="B74" s="502">
        <v>40118</v>
      </c>
      <c r="C74" s="448"/>
      <c r="D74" s="449"/>
      <c r="E74" s="439" t="str">
        <f t="shared" si="6"/>
        <v/>
      </c>
      <c r="F74" s="440" t="str">
        <f t="shared" si="6"/>
        <v/>
      </c>
      <c r="G74" s="439" t="str">
        <f t="shared" si="7"/>
        <v/>
      </c>
      <c r="H74" s="440" t="str">
        <f t="shared" si="7"/>
        <v/>
      </c>
      <c r="I74" s="439"/>
      <c r="J74" s="441"/>
    </row>
    <row r="75" spans="1:10" ht="13.5" thickBot="1">
      <c r="A75" s="288"/>
      <c r="B75" s="503">
        <v>40148</v>
      </c>
      <c r="C75" s="450"/>
      <c r="D75" s="451"/>
      <c r="E75" s="442" t="str">
        <f t="shared" si="6"/>
        <v/>
      </c>
      <c r="F75" s="443" t="str">
        <f t="shared" si="6"/>
        <v/>
      </c>
      <c r="G75" s="444" t="str">
        <f t="shared" ref="G75:H77" si="8">IF(E75="","",SUM(C64:C75))</f>
        <v/>
      </c>
      <c r="H75" s="443" t="str">
        <f t="shared" si="8"/>
        <v/>
      </c>
      <c r="I75" s="442">
        <f>SUM(C64:C75)</f>
        <v>0</v>
      </c>
      <c r="J75" s="445">
        <f>SUM(D64:D75)</f>
        <v>0</v>
      </c>
    </row>
    <row r="76" spans="1:10">
      <c r="A76" s="288"/>
      <c r="B76" s="501">
        <v>40179</v>
      </c>
      <c r="C76" s="446"/>
      <c r="D76" s="447"/>
      <c r="E76" s="436" t="str">
        <f t="shared" si="6"/>
        <v/>
      </c>
      <c r="F76" s="437" t="str">
        <f t="shared" si="6"/>
        <v/>
      </c>
      <c r="G76" s="436" t="str">
        <f t="shared" si="8"/>
        <v/>
      </c>
      <c r="H76" s="437" t="str">
        <f t="shared" si="8"/>
        <v/>
      </c>
      <c r="I76" s="436"/>
      <c r="J76" s="438"/>
    </row>
    <row r="77" spans="1:10">
      <c r="A77" s="288"/>
      <c r="B77" s="502">
        <v>40210</v>
      </c>
      <c r="C77" s="448"/>
      <c r="D77" s="449"/>
      <c r="E77" s="439" t="str">
        <f t="shared" si="6"/>
        <v/>
      </c>
      <c r="F77" s="440" t="str">
        <f t="shared" si="6"/>
        <v/>
      </c>
      <c r="G77" s="439" t="str">
        <f t="shared" si="8"/>
        <v/>
      </c>
      <c r="H77" s="440" t="str">
        <f t="shared" si="8"/>
        <v/>
      </c>
      <c r="I77" s="439"/>
      <c r="J77" s="441"/>
    </row>
    <row r="78" spans="1:10">
      <c r="A78" s="288"/>
      <c r="B78" s="502">
        <v>40238</v>
      </c>
      <c r="C78" s="448"/>
      <c r="D78" s="449"/>
      <c r="E78" s="439" t="str">
        <f t="shared" si="6"/>
        <v/>
      </c>
      <c r="F78" s="440" t="str">
        <f t="shared" si="6"/>
        <v/>
      </c>
      <c r="G78" s="439" t="str">
        <f t="shared" ref="G78:H86" si="9">IF(E78="","",SUM(C67:C78))</f>
        <v/>
      </c>
      <c r="H78" s="440" t="str">
        <f t="shared" si="9"/>
        <v/>
      </c>
      <c r="I78" s="439"/>
      <c r="J78" s="441"/>
    </row>
    <row r="79" spans="1:10">
      <c r="A79" s="288"/>
      <c r="B79" s="502">
        <v>40269</v>
      </c>
      <c r="C79" s="448"/>
      <c r="D79" s="449"/>
      <c r="E79" s="439" t="str">
        <f t="shared" si="6"/>
        <v/>
      </c>
      <c r="F79" s="440" t="str">
        <f t="shared" si="6"/>
        <v/>
      </c>
      <c r="G79" s="439" t="str">
        <f t="shared" si="9"/>
        <v/>
      </c>
      <c r="H79" s="440" t="str">
        <f t="shared" si="9"/>
        <v/>
      </c>
      <c r="I79" s="439"/>
      <c r="J79" s="441"/>
    </row>
    <row r="80" spans="1:10">
      <c r="A80" s="288"/>
      <c r="B80" s="502">
        <v>40299</v>
      </c>
      <c r="C80" s="448"/>
      <c r="D80" s="449"/>
      <c r="E80" s="439" t="str">
        <f t="shared" si="6"/>
        <v/>
      </c>
      <c r="F80" s="440" t="str">
        <f t="shared" si="6"/>
        <v/>
      </c>
      <c r="G80" s="439" t="str">
        <f t="shared" si="9"/>
        <v/>
      </c>
      <c r="H80" s="440" t="str">
        <f t="shared" si="9"/>
        <v/>
      </c>
      <c r="I80" s="439"/>
      <c r="J80" s="441"/>
    </row>
    <row r="81" spans="1:10">
      <c r="A81" s="288"/>
      <c r="B81" s="502">
        <v>40330</v>
      </c>
      <c r="C81" s="448"/>
      <c r="D81" s="449"/>
      <c r="E81" s="439" t="str">
        <f t="shared" ref="E81:F92" si="10">IF(C81="","",AVERAGE(C70:C81))</f>
        <v/>
      </c>
      <c r="F81" s="440" t="str">
        <f t="shared" si="10"/>
        <v/>
      </c>
      <c r="G81" s="439" t="str">
        <f t="shared" si="9"/>
        <v/>
      </c>
      <c r="H81" s="440" t="str">
        <f t="shared" si="9"/>
        <v/>
      </c>
      <c r="I81" s="439"/>
      <c r="J81" s="441"/>
    </row>
    <row r="82" spans="1:10">
      <c r="A82" s="288"/>
      <c r="B82" s="502">
        <v>40360</v>
      </c>
      <c r="C82" s="448"/>
      <c r="D82" s="449"/>
      <c r="E82" s="439" t="str">
        <f t="shared" si="10"/>
        <v/>
      </c>
      <c r="F82" s="440" t="str">
        <f t="shared" si="10"/>
        <v/>
      </c>
      <c r="G82" s="439" t="str">
        <f t="shared" si="9"/>
        <v/>
      </c>
      <c r="H82" s="440" t="str">
        <f t="shared" si="9"/>
        <v/>
      </c>
      <c r="I82" s="439"/>
      <c r="J82" s="441"/>
    </row>
    <row r="83" spans="1:10">
      <c r="A83" s="288"/>
      <c r="B83" s="502">
        <v>40391</v>
      </c>
      <c r="C83" s="448"/>
      <c r="D83" s="449"/>
      <c r="E83" s="439" t="str">
        <f t="shared" si="10"/>
        <v/>
      </c>
      <c r="F83" s="440" t="str">
        <f t="shared" si="10"/>
        <v/>
      </c>
      <c r="G83" s="439" t="str">
        <f t="shared" si="9"/>
        <v/>
      </c>
      <c r="H83" s="440" t="str">
        <f t="shared" si="9"/>
        <v/>
      </c>
      <c r="I83" s="439"/>
      <c r="J83" s="441"/>
    </row>
    <row r="84" spans="1:10">
      <c r="A84" s="288"/>
      <c r="B84" s="502">
        <v>40422</v>
      </c>
      <c r="C84" s="448"/>
      <c r="D84" s="449"/>
      <c r="E84" s="439" t="str">
        <f t="shared" si="10"/>
        <v/>
      </c>
      <c r="F84" s="440" t="str">
        <f t="shared" si="10"/>
        <v/>
      </c>
      <c r="G84" s="439" t="str">
        <f t="shared" si="9"/>
        <v/>
      </c>
      <c r="H84" s="440" t="str">
        <f t="shared" si="9"/>
        <v/>
      </c>
      <c r="I84" s="439"/>
      <c r="J84" s="441"/>
    </row>
    <row r="85" spans="1:10">
      <c r="A85" s="288"/>
      <c r="B85" s="502">
        <v>40452</v>
      </c>
      <c r="C85" s="448"/>
      <c r="D85" s="449"/>
      <c r="E85" s="439" t="str">
        <f t="shared" si="10"/>
        <v/>
      </c>
      <c r="F85" s="440" t="str">
        <f t="shared" si="10"/>
        <v/>
      </c>
      <c r="G85" s="439" t="str">
        <f t="shared" si="9"/>
        <v/>
      </c>
      <c r="H85" s="440" t="str">
        <f t="shared" si="9"/>
        <v/>
      </c>
      <c r="I85" s="439"/>
      <c r="J85" s="441"/>
    </row>
    <row r="86" spans="1:10">
      <c r="A86" s="288"/>
      <c r="B86" s="502">
        <v>40483</v>
      </c>
      <c r="C86" s="448"/>
      <c r="D86" s="449"/>
      <c r="E86" s="439" t="str">
        <f t="shared" si="10"/>
        <v/>
      </c>
      <c r="F86" s="440" t="str">
        <f t="shared" si="10"/>
        <v/>
      </c>
      <c r="G86" s="439" t="str">
        <f t="shared" si="9"/>
        <v/>
      </c>
      <c r="H86" s="440" t="str">
        <f t="shared" si="9"/>
        <v/>
      </c>
      <c r="I86" s="439"/>
      <c r="J86" s="441"/>
    </row>
    <row r="87" spans="1:10" ht="13.5" thickBot="1">
      <c r="A87" s="288"/>
      <c r="B87" s="503">
        <v>40513</v>
      </c>
      <c r="C87" s="450"/>
      <c r="D87" s="451"/>
      <c r="E87" s="442" t="str">
        <f t="shared" si="10"/>
        <v/>
      </c>
      <c r="F87" s="443" t="str">
        <f t="shared" si="10"/>
        <v/>
      </c>
      <c r="G87" s="444" t="str">
        <f t="shared" ref="G87:H89" si="11">IF(E87="","",SUM(C76:C87))</f>
        <v/>
      </c>
      <c r="H87" s="443" t="str">
        <f t="shared" si="11"/>
        <v/>
      </c>
      <c r="I87" s="442">
        <f>SUM(C76:C87)</f>
        <v>0</v>
      </c>
      <c r="J87" s="445">
        <f>SUM(D76:D87)</f>
        <v>0</v>
      </c>
    </row>
    <row r="88" spans="1:10">
      <c r="A88" s="288"/>
      <c r="B88" s="501">
        <v>40544</v>
      </c>
      <c r="C88" s="446"/>
      <c r="D88" s="447"/>
      <c r="E88" s="436" t="str">
        <f t="shared" si="10"/>
        <v/>
      </c>
      <c r="F88" s="437" t="str">
        <f t="shared" si="10"/>
        <v/>
      </c>
      <c r="G88" s="436" t="str">
        <f t="shared" si="11"/>
        <v/>
      </c>
      <c r="H88" s="437" t="str">
        <f t="shared" si="11"/>
        <v/>
      </c>
      <c r="I88" s="436"/>
      <c r="J88" s="438"/>
    </row>
    <row r="89" spans="1:10">
      <c r="A89" s="288"/>
      <c r="B89" s="502">
        <v>40575</v>
      </c>
      <c r="C89" s="448"/>
      <c r="D89" s="449"/>
      <c r="E89" s="439" t="str">
        <f t="shared" si="10"/>
        <v/>
      </c>
      <c r="F89" s="440" t="str">
        <f t="shared" si="10"/>
        <v/>
      </c>
      <c r="G89" s="439" t="str">
        <f t="shared" si="11"/>
        <v/>
      </c>
      <c r="H89" s="440" t="str">
        <f t="shared" si="11"/>
        <v/>
      </c>
      <c r="I89" s="439"/>
      <c r="J89" s="441"/>
    </row>
    <row r="90" spans="1:10">
      <c r="A90" s="288"/>
      <c r="B90" s="502">
        <v>40603</v>
      </c>
      <c r="C90" s="448"/>
      <c r="D90" s="449"/>
      <c r="E90" s="439" t="str">
        <f t="shared" si="10"/>
        <v/>
      </c>
      <c r="F90" s="440" t="str">
        <f t="shared" si="10"/>
        <v/>
      </c>
      <c r="G90" s="439" t="str">
        <f t="shared" ref="G90:G98" si="12">IF(E90="","",SUM(C79:C90))</f>
        <v/>
      </c>
      <c r="H90" s="440" t="str">
        <f t="shared" ref="H90:H98" si="13">IF(F90="","",SUM(D79:D90))</f>
        <v/>
      </c>
      <c r="I90" s="439"/>
      <c r="J90" s="441"/>
    </row>
    <row r="91" spans="1:10">
      <c r="A91" s="288"/>
      <c r="B91" s="502">
        <v>40634</v>
      </c>
      <c r="C91" s="448"/>
      <c r="D91" s="449"/>
      <c r="E91" s="439" t="str">
        <f t="shared" si="10"/>
        <v/>
      </c>
      <c r="F91" s="440" t="str">
        <f t="shared" si="10"/>
        <v/>
      </c>
      <c r="G91" s="439" t="str">
        <f t="shared" si="12"/>
        <v/>
      </c>
      <c r="H91" s="440" t="str">
        <f t="shared" si="13"/>
        <v/>
      </c>
      <c r="I91" s="439"/>
      <c r="J91" s="441"/>
    </row>
    <row r="92" spans="1:10">
      <c r="A92" s="288"/>
      <c r="B92" s="502">
        <v>40664</v>
      </c>
      <c r="C92" s="448"/>
      <c r="D92" s="449"/>
      <c r="E92" s="439" t="str">
        <f t="shared" si="10"/>
        <v/>
      </c>
      <c r="F92" s="440" t="str">
        <f t="shared" si="10"/>
        <v/>
      </c>
      <c r="G92" s="439" t="str">
        <f t="shared" si="12"/>
        <v/>
      </c>
      <c r="H92" s="440" t="str">
        <f t="shared" si="13"/>
        <v/>
      </c>
      <c r="I92" s="439"/>
      <c r="J92" s="441"/>
    </row>
    <row r="93" spans="1:10">
      <c r="A93" s="288"/>
      <c r="B93" s="502">
        <v>40695</v>
      </c>
      <c r="C93" s="448"/>
      <c r="D93" s="449"/>
      <c r="E93" s="439" t="str">
        <f t="shared" ref="E93:E104" si="14">IF(C93="","",AVERAGE(C82:C93))</f>
        <v/>
      </c>
      <c r="F93" s="440" t="str">
        <f t="shared" ref="F93:F104" si="15">IF(D93="","",AVERAGE(D82:D93))</f>
        <v/>
      </c>
      <c r="G93" s="439" t="str">
        <f t="shared" si="12"/>
        <v/>
      </c>
      <c r="H93" s="440" t="str">
        <f t="shared" si="13"/>
        <v/>
      </c>
      <c r="I93" s="439"/>
      <c r="J93" s="441"/>
    </row>
    <row r="94" spans="1:10">
      <c r="A94" s="288"/>
      <c r="B94" s="502">
        <v>40725</v>
      </c>
      <c r="C94" s="448"/>
      <c r="D94" s="449"/>
      <c r="E94" s="439" t="str">
        <f t="shared" si="14"/>
        <v/>
      </c>
      <c r="F94" s="440" t="str">
        <f t="shared" si="15"/>
        <v/>
      </c>
      <c r="G94" s="439" t="str">
        <f t="shared" si="12"/>
        <v/>
      </c>
      <c r="H94" s="440" t="str">
        <f t="shared" si="13"/>
        <v/>
      </c>
      <c r="I94" s="439"/>
      <c r="J94" s="441"/>
    </row>
    <row r="95" spans="1:10">
      <c r="A95" s="288"/>
      <c r="B95" s="502">
        <v>40756</v>
      </c>
      <c r="C95" s="448"/>
      <c r="D95" s="449"/>
      <c r="E95" s="439" t="str">
        <f t="shared" si="14"/>
        <v/>
      </c>
      <c r="F95" s="440" t="str">
        <f t="shared" si="15"/>
        <v/>
      </c>
      <c r="G95" s="439" t="str">
        <f t="shared" si="12"/>
        <v/>
      </c>
      <c r="H95" s="440" t="str">
        <f t="shared" si="13"/>
        <v/>
      </c>
      <c r="I95" s="439"/>
      <c r="J95" s="441"/>
    </row>
    <row r="96" spans="1:10">
      <c r="A96" s="288"/>
      <c r="B96" s="502">
        <v>40787</v>
      </c>
      <c r="C96" s="448"/>
      <c r="D96" s="449"/>
      <c r="E96" s="439" t="str">
        <f t="shared" si="14"/>
        <v/>
      </c>
      <c r="F96" s="440" t="str">
        <f t="shared" si="15"/>
        <v/>
      </c>
      <c r="G96" s="439" t="str">
        <f t="shared" si="12"/>
        <v/>
      </c>
      <c r="H96" s="440" t="str">
        <f t="shared" si="13"/>
        <v/>
      </c>
      <c r="I96" s="439"/>
      <c r="J96" s="441"/>
    </row>
    <row r="97" spans="1:10">
      <c r="A97" s="288"/>
      <c r="B97" s="502">
        <v>40817</v>
      </c>
      <c r="C97" s="448"/>
      <c r="D97" s="449"/>
      <c r="E97" s="439" t="str">
        <f t="shared" si="14"/>
        <v/>
      </c>
      <c r="F97" s="440" t="str">
        <f t="shared" si="15"/>
        <v/>
      </c>
      <c r="G97" s="439" t="str">
        <f t="shared" si="12"/>
        <v/>
      </c>
      <c r="H97" s="440" t="str">
        <f t="shared" si="13"/>
        <v/>
      </c>
      <c r="I97" s="439"/>
      <c r="J97" s="441"/>
    </row>
    <row r="98" spans="1:10">
      <c r="A98" s="288"/>
      <c r="B98" s="502">
        <v>40848</v>
      </c>
      <c r="C98" s="448"/>
      <c r="D98" s="449"/>
      <c r="E98" s="439" t="str">
        <f t="shared" si="14"/>
        <v/>
      </c>
      <c r="F98" s="440" t="str">
        <f t="shared" si="15"/>
        <v/>
      </c>
      <c r="G98" s="439" t="str">
        <f t="shared" si="12"/>
        <v/>
      </c>
      <c r="H98" s="440" t="str">
        <f t="shared" si="13"/>
        <v/>
      </c>
      <c r="I98" s="439"/>
      <c r="J98" s="441"/>
    </row>
    <row r="99" spans="1:10" ht="13.5" thickBot="1">
      <c r="A99" s="288"/>
      <c r="B99" s="503">
        <v>40878</v>
      </c>
      <c r="C99" s="450"/>
      <c r="D99" s="451"/>
      <c r="E99" s="442" t="str">
        <f t="shared" si="14"/>
        <v/>
      </c>
      <c r="F99" s="443" t="str">
        <f t="shared" si="15"/>
        <v/>
      </c>
      <c r="G99" s="444" t="str">
        <f t="shared" ref="G99:H101" si="16">IF(E99="","",SUM(C88:C99))</f>
        <v/>
      </c>
      <c r="H99" s="443" t="str">
        <f t="shared" si="16"/>
        <v/>
      </c>
      <c r="I99" s="442">
        <f>SUM(C88:C99)</f>
        <v>0</v>
      </c>
      <c r="J99" s="445">
        <f>SUM(D88:D99)</f>
        <v>0</v>
      </c>
    </row>
    <row r="100" spans="1:10">
      <c r="A100" s="288"/>
      <c r="B100" s="501">
        <v>40909</v>
      </c>
      <c r="C100" s="446"/>
      <c r="D100" s="447"/>
      <c r="E100" s="436" t="str">
        <f t="shared" si="14"/>
        <v/>
      </c>
      <c r="F100" s="437" t="str">
        <f t="shared" si="15"/>
        <v/>
      </c>
      <c r="G100" s="436" t="str">
        <f t="shared" si="16"/>
        <v/>
      </c>
      <c r="H100" s="437" t="str">
        <f t="shared" si="16"/>
        <v/>
      </c>
      <c r="I100" s="436"/>
      <c r="J100" s="438"/>
    </row>
    <row r="101" spans="1:10">
      <c r="A101" s="288"/>
      <c r="B101" s="502">
        <v>40940</v>
      </c>
      <c r="C101" s="448"/>
      <c r="D101" s="449"/>
      <c r="E101" s="439" t="str">
        <f t="shared" si="14"/>
        <v/>
      </c>
      <c r="F101" s="440" t="str">
        <f t="shared" si="15"/>
        <v/>
      </c>
      <c r="G101" s="439" t="str">
        <f t="shared" si="16"/>
        <v/>
      </c>
      <c r="H101" s="440" t="str">
        <f t="shared" si="16"/>
        <v/>
      </c>
      <c r="I101" s="439"/>
      <c r="J101" s="441"/>
    </row>
    <row r="102" spans="1:10">
      <c r="A102" s="288"/>
      <c r="B102" s="502">
        <v>40969</v>
      </c>
      <c r="C102" s="448"/>
      <c r="D102" s="449"/>
      <c r="E102" s="439" t="str">
        <f t="shared" si="14"/>
        <v/>
      </c>
      <c r="F102" s="440" t="str">
        <f t="shared" si="15"/>
        <v/>
      </c>
      <c r="G102" s="439" t="str">
        <f t="shared" ref="G102:G110" si="17">IF(E102="","",SUM(C91:C102))</f>
        <v/>
      </c>
      <c r="H102" s="440" t="str">
        <f t="shared" ref="H102:H110" si="18">IF(F102="","",SUM(D91:D102))</f>
        <v/>
      </c>
      <c r="I102" s="439"/>
      <c r="J102" s="441"/>
    </row>
    <row r="103" spans="1:10">
      <c r="A103" s="288"/>
      <c r="B103" s="502">
        <v>41000</v>
      </c>
      <c r="C103" s="448"/>
      <c r="D103" s="449"/>
      <c r="E103" s="439" t="str">
        <f t="shared" si="14"/>
        <v/>
      </c>
      <c r="F103" s="440" t="str">
        <f t="shared" si="15"/>
        <v/>
      </c>
      <c r="G103" s="439" t="str">
        <f t="shared" si="17"/>
        <v/>
      </c>
      <c r="H103" s="440" t="str">
        <f t="shared" si="18"/>
        <v/>
      </c>
      <c r="I103" s="439"/>
      <c r="J103" s="441"/>
    </row>
    <row r="104" spans="1:10">
      <c r="A104" s="288"/>
      <c r="B104" s="502">
        <v>41030</v>
      </c>
      <c r="C104" s="448"/>
      <c r="D104" s="449"/>
      <c r="E104" s="439" t="str">
        <f t="shared" si="14"/>
        <v/>
      </c>
      <c r="F104" s="440" t="str">
        <f t="shared" si="15"/>
        <v/>
      </c>
      <c r="G104" s="439" t="str">
        <f t="shared" si="17"/>
        <v/>
      </c>
      <c r="H104" s="440" t="str">
        <f t="shared" si="18"/>
        <v/>
      </c>
      <c r="I104" s="439"/>
      <c r="J104" s="441"/>
    </row>
    <row r="105" spans="1:10">
      <c r="A105" s="288"/>
      <c r="B105" s="502">
        <v>41061</v>
      </c>
      <c r="C105" s="448"/>
      <c r="D105" s="449"/>
      <c r="E105" s="439" t="str">
        <f t="shared" ref="E105:E111" si="19">IF(C105="","",AVERAGE(C94:C105))</f>
        <v/>
      </c>
      <c r="F105" s="440" t="str">
        <f t="shared" ref="F105:F111" si="20">IF(D105="","",AVERAGE(D94:D105))</f>
        <v/>
      </c>
      <c r="G105" s="439" t="str">
        <f t="shared" si="17"/>
        <v/>
      </c>
      <c r="H105" s="440" t="str">
        <f t="shared" si="18"/>
        <v/>
      </c>
      <c r="I105" s="439"/>
      <c r="J105" s="441"/>
    </row>
    <row r="106" spans="1:10">
      <c r="A106" s="288"/>
      <c r="B106" s="502">
        <v>41091</v>
      </c>
      <c r="C106" s="448"/>
      <c r="D106" s="449"/>
      <c r="E106" s="439" t="str">
        <f t="shared" si="19"/>
        <v/>
      </c>
      <c r="F106" s="440" t="str">
        <f t="shared" si="20"/>
        <v/>
      </c>
      <c r="G106" s="439" t="str">
        <f t="shared" si="17"/>
        <v/>
      </c>
      <c r="H106" s="440" t="str">
        <f t="shared" si="18"/>
        <v/>
      </c>
      <c r="I106" s="439"/>
      <c r="J106" s="441"/>
    </row>
    <row r="107" spans="1:10">
      <c r="A107" s="288"/>
      <c r="B107" s="502">
        <v>41122</v>
      </c>
      <c r="C107" s="448"/>
      <c r="D107" s="449"/>
      <c r="E107" s="439" t="str">
        <f t="shared" si="19"/>
        <v/>
      </c>
      <c r="F107" s="440" t="str">
        <f t="shared" si="20"/>
        <v/>
      </c>
      <c r="G107" s="439" t="str">
        <f t="shared" si="17"/>
        <v/>
      </c>
      <c r="H107" s="440" t="str">
        <f t="shared" si="18"/>
        <v/>
      </c>
      <c r="I107" s="439"/>
      <c r="J107" s="441"/>
    </row>
    <row r="108" spans="1:10">
      <c r="A108" s="288"/>
      <c r="B108" s="502">
        <v>41153</v>
      </c>
      <c r="C108" s="448"/>
      <c r="D108" s="449"/>
      <c r="E108" s="439" t="str">
        <f t="shared" si="19"/>
        <v/>
      </c>
      <c r="F108" s="440" t="str">
        <f t="shared" si="20"/>
        <v/>
      </c>
      <c r="G108" s="439" t="str">
        <f t="shared" si="17"/>
        <v/>
      </c>
      <c r="H108" s="440" t="str">
        <f t="shared" si="18"/>
        <v/>
      </c>
      <c r="I108" s="439"/>
      <c r="J108" s="441"/>
    </row>
    <row r="109" spans="1:10">
      <c r="A109" s="288"/>
      <c r="B109" s="502">
        <v>41183</v>
      </c>
      <c r="C109" s="448"/>
      <c r="D109" s="449"/>
      <c r="E109" s="439" t="str">
        <f t="shared" si="19"/>
        <v/>
      </c>
      <c r="F109" s="440" t="str">
        <f t="shared" si="20"/>
        <v/>
      </c>
      <c r="G109" s="439" t="str">
        <f t="shared" si="17"/>
        <v/>
      </c>
      <c r="H109" s="440" t="str">
        <f t="shared" si="18"/>
        <v/>
      </c>
      <c r="I109" s="439"/>
      <c r="J109" s="441"/>
    </row>
    <row r="110" spans="1:10">
      <c r="A110" s="288"/>
      <c r="B110" s="502">
        <v>41214</v>
      </c>
      <c r="C110" s="448"/>
      <c r="D110" s="449"/>
      <c r="E110" s="439" t="str">
        <f t="shared" si="19"/>
        <v/>
      </c>
      <c r="F110" s="440" t="str">
        <f t="shared" si="20"/>
        <v/>
      </c>
      <c r="G110" s="439" t="str">
        <f t="shared" si="17"/>
        <v/>
      </c>
      <c r="H110" s="440" t="str">
        <f t="shared" si="18"/>
        <v/>
      </c>
      <c r="I110" s="439"/>
      <c r="J110" s="441"/>
    </row>
    <row r="111" spans="1:10" ht="13.5" thickBot="1">
      <c r="A111" s="289"/>
      <c r="B111" s="503">
        <v>41244</v>
      </c>
      <c r="C111" s="450"/>
      <c r="D111" s="451"/>
      <c r="E111" s="442" t="str">
        <f t="shared" si="19"/>
        <v/>
      </c>
      <c r="F111" s="443" t="str">
        <f t="shared" si="20"/>
        <v/>
      </c>
      <c r="G111" s="444" t="str">
        <f>IF(E111="","",SUM(C100:C111))</f>
        <v/>
      </c>
      <c r="H111" s="443" t="str">
        <f>IF(F111="","",SUM(D100:D111))</f>
        <v/>
      </c>
      <c r="I111" s="442">
        <f>SUM(C100:C111)</f>
        <v>0</v>
      </c>
      <c r="J111" s="445">
        <f>SUM(D100:D111)</f>
        <v>0</v>
      </c>
    </row>
    <row r="112" spans="1:10">
      <c r="C112" s="281"/>
      <c r="D112" s="281"/>
    </row>
    <row r="113" spans="3:4">
      <c r="C113" s="281"/>
      <c r="D113" s="281"/>
    </row>
    <row r="114" spans="3:4">
      <c r="C114" s="281"/>
      <c r="D114" s="281"/>
    </row>
    <row r="115" spans="3:4">
      <c r="C115" s="281"/>
      <c r="D115" s="281"/>
    </row>
    <row r="116" spans="3:4">
      <c r="C116" s="281"/>
      <c r="D116" s="281"/>
    </row>
    <row r="117" spans="3:4">
      <c r="C117" s="281"/>
      <c r="D117" s="281"/>
    </row>
    <row r="118" spans="3:4">
      <c r="C118" s="281"/>
      <c r="D118" s="281"/>
    </row>
    <row r="119" spans="3:4">
      <c r="C119" s="281"/>
      <c r="D119" s="281"/>
    </row>
    <row r="120" spans="3:4">
      <c r="C120" s="281"/>
      <c r="D120" s="281"/>
    </row>
    <row r="121" spans="3:4">
      <c r="C121" s="281"/>
      <c r="D121" s="281"/>
    </row>
    <row r="122" spans="3:4">
      <c r="C122" s="281"/>
      <c r="D122" s="281"/>
    </row>
    <row r="123" spans="3:4">
      <c r="C123" s="281"/>
      <c r="D123" s="281"/>
    </row>
    <row r="124" spans="3:4">
      <c r="C124" s="281"/>
      <c r="D124" s="281"/>
    </row>
    <row r="125" spans="3:4">
      <c r="C125" s="281"/>
      <c r="D125" s="281"/>
    </row>
    <row r="126" spans="3:4">
      <c r="C126" s="281"/>
      <c r="D126" s="281"/>
    </row>
    <row r="127" spans="3:4">
      <c r="C127" s="281"/>
      <c r="D127" s="281"/>
    </row>
    <row r="128" spans="3:4">
      <c r="C128" s="281"/>
      <c r="D128" s="281"/>
    </row>
    <row r="129" spans="3:4">
      <c r="C129" s="281"/>
      <c r="D129" s="281"/>
    </row>
    <row r="130" spans="3:4">
      <c r="C130" s="281"/>
      <c r="D130" s="281"/>
    </row>
    <row r="131" spans="3:4">
      <c r="C131" s="281"/>
      <c r="D131" s="281"/>
    </row>
    <row r="132" spans="3:4">
      <c r="C132" s="281"/>
      <c r="D132" s="281"/>
    </row>
    <row r="133" spans="3:4">
      <c r="C133" s="281"/>
      <c r="D133" s="281"/>
    </row>
    <row r="134" spans="3:4">
      <c r="C134" s="281"/>
      <c r="D134" s="281"/>
    </row>
    <row r="135" spans="3:4">
      <c r="C135" s="281"/>
      <c r="D135" s="281"/>
    </row>
    <row r="136" spans="3:4">
      <c r="C136" s="281"/>
      <c r="D136" s="281"/>
    </row>
    <row r="137" spans="3:4">
      <c r="C137" s="281"/>
      <c r="D137" s="281"/>
    </row>
    <row r="138" spans="3:4">
      <c r="C138" s="281"/>
      <c r="D138" s="281"/>
    </row>
    <row r="139" spans="3:4">
      <c r="C139" s="281"/>
      <c r="D139" s="281"/>
    </row>
    <row r="140" spans="3:4">
      <c r="C140" s="281"/>
      <c r="D140" s="281"/>
    </row>
    <row r="141" spans="3:4">
      <c r="C141" s="281"/>
      <c r="D141" s="281"/>
    </row>
    <row r="142" spans="3:4">
      <c r="C142" s="281"/>
      <c r="D142" s="281"/>
    </row>
    <row r="143" spans="3:4">
      <c r="C143" s="281"/>
      <c r="D143" s="281"/>
    </row>
    <row r="144" spans="3:4">
      <c r="C144" s="281"/>
      <c r="D144" s="281"/>
    </row>
    <row r="145" spans="3:4">
      <c r="C145" s="281"/>
      <c r="D145" s="281"/>
    </row>
    <row r="146" spans="3:4">
      <c r="C146" s="281"/>
      <c r="D146" s="281"/>
    </row>
    <row r="147" spans="3:4">
      <c r="C147" s="281"/>
      <c r="D147" s="281"/>
    </row>
    <row r="148" spans="3:4">
      <c r="C148" s="281"/>
      <c r="D148" s="281"/>
    </row>
    <row r="149" spans="3:4">
      <c r="C149" s="281"/>
      <c r="D149" s="281"/>
    </row>
    <row r="150" spans="3:4">
      <c r="C150" s="281"/>
      <c r="D150" s="281"/>
    </row>
    <row r="151" spans="3:4">
      <c r="C151" s="281"/>
      <c r="D151" s="281"/>
    </row>
    <row r="152" spans="3:4">
      <c r="C152" s="281"/>
      <c r="D152" s="281"/>
    </row>
    <row r="153" spans="3:4">
      <c r="C153" s="281"/>
      <c r="D153" s="281"/>
    </row>
    <row r="154" spans="3:4">
      <c r="C154" s="281"/>
      <c r="D154" s="281"/>
    </row>
    <row r="155" spans="3:4">
      <c r="C155" s="281"/>
      <c r="D155" s="281"/>
    </row>
    <row r="156" spans="3:4">
      <c r="C156" s="281"/>
      <c r="D156" s="281"/>
    </row>
    <row r="157" spans="3:4">
      <c r="C157" s="281"/>
      <c r="D157" s="281"/>
    </row>
    <row r="158" spans="3:4">
      <c r="C158" s="281"/>
      <c r="D158" s="281"/>
    </row>
    <row r="159" spans="3:4">
      <c r="C159" s="281"/>
      <c r="D159" s="281"/>
    </row>
    <row r="160" spans="3:4">
      <c r="C160" s="281"/>
      <c r="D160" s="281"/>
    </row>
    <row r="161" spans="3:4">
      <c r="C161" s="281"/>
      <c r="D161" s="281"/>
    </row>
    <row r="162" spans="3:4">
      <c r="C162" s="281"/>
      <c r="D162" s="281"/>
    </row>
    <row r="163" spans="3:4">
      <c r="C163" s="281"/>
      <c r="D163" s="281"/>
    </row>
    <row r="164" spans="3:4">
      <c r="C164" s="281"/>
      <c r="D164" s="281"/>
    </row>
    <row r="165" spans="3:4">
      <c r="C165" s="281"/>
      <c r="D165" s="281"/>
    </row>
    <row r="166" spans="3:4">
      <c r="C166" s="281"/>
      <c r="D166" s="281"/>
    </row>
    <row r="167" spans="3:4">
      <c r="C167" s="281"/>
      <c r="D167" s="281"/>
    </row>
    <row r="168" spans="3:4">
      <c r="C168" s="281"/>
      <c r="D168" s="281"/>
    </row>
    <row r="169" spans="3:4">
      <c r="C169" s="281"/>
      <c r="D169" s="281"/>
    </row>
    <row r="170" spans="3:4">
      <c r="C170" s="281"/>
      <c r="D170" s="281"/>
    </row>
    <row r="171" spans="3:4">
      <c r="C171" s="281"/>
      <c r="D171" s="281"/>
    </row>
    <row r="172" spans="3:4">
      <c r="C172" s="281"/>
      <c r="D172" s="281"/>
    </row>
    <row r="173" spans="3:4">
      <c r="C173" s="281"/>
      <c r="D173" s="281"/>
    </row>
    <row r="174" spans="3:4">
      <c r="C174" s="281"/>
      <c r="D174" s="281"/>
    </row>
    <row r="175" spans="3:4">
      <c r="C175" s="281"/>
      <c r="D175" s="281"/>
    </row>
    <row r="176" spans="3:4">
      <c r="C176" s="281"/>
      <c r="D176" s="281"/>
    </row>
    <row r="177" spans="3:4">
      <c r="C177" s="281"/>
      <c r="D177" s="281"/>
    </row>
    <row r="178" spans="3:4">
      <c r="C178" s="281"/>
      <c r="D178" s="281"/>
    </row>
    <row r="179" spans="3:4">
      <c r="C179" s="281"/>
      <c r="D179" s="281"/>
    </row>
    <row r="180" spans="3:4">
      <c r="C180" s="281"/>
      <c r="D180" s="281"/>
    </row>
    <row r="181" spans="3:4">
      <c r="C181" s="281"/>
      <c r="D181" s="281"/>
    </row>
    <row r="182" spans="3:4">
      <c r="C182" s="281"/>
      <c r="D182" s="281"/>
    </row>
    <row r="183" spans="3:4">
      <c r="C183" s="281"/>
      <c r="D183" s="281"/>
    </row>
    <row r="184" spans="3:4">
      <c r="C184" s="281"/>
      <c r="D184" s="281"/>
    </row>
    <row r="185" spans="3:4">
      <c r="C185" s="281"/>
      <c r="D185" s="281"/>
    </row>
    <row r="186" spans="3:4">
      <c r="C186" s="281"/>
      <c r="D186" s="281"/>
    </row>
    <row r="187" spans="3:4">
      <c r="C187" s="281"/>
      <c r="D187" s="281"/>
    </row>
    <row r="188" spans="3:4">
      <c r="C188" s="281"/>
      <c r="D188" s="281"/>
    </row>
    <row r="189" spans="3:4">
      <c r="C189" s="281"/>
      <c r="D189" s="281"/>
    </row>
    <row r="190" spans="3:4">
      <c r="C190" s="281"/>
      <c r="D190" s="281"/>
    </row>
    <row r="191" spans="3:4">
      <c r="C191" s="281"/>
      <c r="D191" s="281"/>
    </row>
    <row r="192" spans="3:4">
      <c r="C192" s="281"/>
      <c r="D192" s="281"/>
    </row>
    <row r="193" spans="3:4">
      <c r="C193" s="281"/>
      <c r="D193" s="281"/>
    </row>
    <row r="194" spans="3:4">
      <c r="C194" s="281"/>
      <c r="D194" s="281"/>
    </row>
    <row r="195" spans="3:4">
      <c r="C195" s="281"/>
      <c r="D195" s="281"/>
    </row>
    <row r="196" spans="3:4">
      <c r="C196" s="281"/>
      <c r="D196" s="281"/>
    </row>
    <row r="197" spans="3:4">
      <c r="C197" s="281"/>
      <c r="D197" s="281"/>
    </row>
    <row r="198" spans="3:4">
      <c r="C198" s="281"/>
      <c r="D198" s="281"/>
    </row>
    <row r="199" spans="3:4">
      <c r="C199" s="281"/>
      <c r="D199" s="281"/>
    </row>
    <row r="200" spans="3:4">
      <c r="C200" s="281"/>
      <c r="D200" s="281"/>
    </row>
    <row r="201" spans="3:4">
      <c r="C201" s="281"/>
      <c r="D201" s="281"/>
    </row>
    <row r="202" spans="3:4">
      <c r="C202" s="281"/>
      <c r="D202" s="281"/>
    </row>
    <row r="203" spans="3:4">
      <c r="C203" s="281"/>
      <c r="D203" s="281"/>
    </row>
    <row r="204" spans="3:4">
      <c r="C204" s="281"/>
      <c r="D204" s="281"/>
    </row>
    <row r="205" spans="3:4">
      <c r="C205" s="281"/>
      <c r="D205" s="281"/>
    </row>
    <row r="206" spans="3:4">
      <c r="C206" s="281"/>
      <c r="D206" s="281"/>
    </row>
    <row r="207" spans="3:4">
      <c r="C207" s="281"/>
      <c r="D207" s="281"/>
    </row>
    <row r="208" spans="3:4">
      <c r="C208" s="281"/>
      <c r="D208" s="281"/>
    </row>
    <row r="209" spans="3:4">
      <c r="C209" s="281"/>
      <c r="D209" s="281"/>
    </row>
    <row r="210" spans="3:4">
      <c r="C210" s="281"/>
      <c r="D210" s="281"/>
    </row>
    <row r="211" spans="3:4">
      <c r="C211" s="281"/>
      <c r="D211" s="281"/>
    </row>
    <row r="212" spans="3:4">
      <c r="C212" s="281"/>
      <c r="D212" s="281"/>
    </row>
    <row r="213" spans="3:4">
      <c r="C213" s="281"/>
      <c r="D213" s="281"/>
    </row>
    <row r="214" spans="3:4">
      <c r="C214" s="281"/>
      <c r="D214" s="281"/>
    </row>
    <row r="215" spans="3:4">
      <c r="C215" s="281"/>
      <c r="D215" s="281"/>
    </row>
    <row r="216" spans="3:4">
      <c r="C216" s="281"/>
      <c r="D216" s="281"/>
    </row>
    <row r="217" spans="3:4">
      <c r="C217" s="281"/>
      <c r="D217" s="281"/>
    </row>
    <row r="218" spans="3:4">
      <c r="C218" s="281"/>
      <c r="D218" s="281"/>
    </row>
    <row r="219" spans="3:4">
      <c r="C219" s="281"/>
      <c r="D219" s="281"/>
    </row>
    <row r="220" spans="3:4">
      <c r="C220" s="281"/>
      <c r="D220" s="281"/>
    </row>
    <row r="221" spans="3:4">
      <c r="C221" s="281"/>
      <c r="D221" s="281"/>
    </row>
    <row r="222" spans="3:4">
      <c r="C222" s="281"/>
      <c r="D222" s="281"/>
    </row>
    <row r="223" spans="3:4">
      <c r="C223" s="281"/>
      <c r="D223" s="281"/>
    </row>
    <row r="224" spans="3:4">
      <c r="C224" s="281"/>
      <c r="D224" s="281"/>
    </row>
    <row r="225" spans="3:4">
      <c r="C225" s="281"/>
      <c r="D225" s="281"/>
    </row>
    <row r="226" spans="3:4">
      <c r="C226" s="281"/>
      <c r="D226" s="281"/>
    </row>
    <row r="227" spans="3:4">
      <c r="C227" s="281"/>
      <c r="D227" s="281"/>
    </row>
    <row r="228" spans="3:4">
      <c r="C228" s="281"/>
      <c r="D228" s="281"/>
    </row>
    <row r="229" spans="3:4">
      <c r="C229" s="281"/>
      <c r="D229" s="281"/>
    </row>
    <row r="230" spans="3:4">
      <c r="C230" s="281"/>
      <c r="D230" s="281"/>
    </row>
    <row r="231" spans="3:4">
      <c r="C231" s="281"/>
      <c r="D231" s="281"/>
    </row>
    <row r="232" spans="3:4">
      <c r="C232" s="281"/>
      <c r="D232" s="281"/>
    </row>
    <row r="233" spans="3:4">
      <c r="C233" s="281"/>
      <c r="D233" s="281"/>
    </row>
    <row r="234" spans="3:4">
      <c r="C234" s="281"/>
      <c r="D234" s="281"/>
    </row>
    <row r="235" spans="3:4">
      <c r="C235" s="281"/>
      <c r="D235" s="281"/>
    </row>
    <row r="236" spans="3:4">
      <c r="C236" s="281"/>
      <c r="D236" s="281"/>
    </row>
    <row r="237" spans="3:4">
      <c r="C237" s="281"/>
      <c r="D237" s="281"/>
    </row>
    <row r="238" spans="3:4">
      <c r="C238" s="281"/>
      <c r="D238" s="281"/>
    </row>
    <row r="239" spans="3:4">
      <c r="C239" s="281"/>
      <c r="D239" s="281"/>
    </row>
    <row r="240" spans="3:4">
      <c r="C240" s="281"/>
      <c r="D240" s="281"/>
    </row>
    <row r="241" spans="3:4">
      <c r="C241" s="281"/>
      <c r="D241" s="281"/>
    </row>
    <row r="242" spans="3:4">
      <c r="C242" s="281"/>
      <c r="D242" s="281"/>
    </row>
    <row r="243" spans="3:4">
      <c r="C243" s="281"/>
      <c r="D243" s="281"/>
    </row>
    <row r="244" spans="3:4">
      <c r="C244" s="281"/>
      <c r="D244" s="281"/>
    </row>
    <row r="245" spans="3:4">
      <c r="C245" s="281"/>
      <c r="D245" s="281"/>
    </row>
    <row r="246" spans="3:4">
      <c r="C246" s="281"/>
      <c r="D246" s="281"/>
    </row>
    <row r="247" spans="3:4">
      <c r="C247" s="281"/>
      <c r="D247" s="281"/>
    </row>
    <row r="248" spans="3:4">
      <c r="C248" s="281"/>
      <c r="D248" s="281"/>
    </row>
    <row r="249" spans="3:4">
      <c r="C249" s="281"/>
      <c r="D249" s="281"/>
    </row>
    <row r="250" spans="3:4">
      <c r="C250" s="281"/>
      <c r="D250" s="281"/>
    </row>
    <row r="251" spans="3:4">
      <c r="C251" s="281"/>
      <c r="D251" s="281"/>
    </row>
    <row r="252" spans="3:4">
      <c r="C252" s="281"/>
      <c r="D252" s="281"/>
    </row>
    <row r="253" spans="3:4">
      <c r="C253" s="281"/>
      <c r="D253" s="281"/>
    </row>
    <row r="254" spans="3:4">
      <c r="C254" s="281"/>
      <c r="D254" s="281"/>
    </row>
    <row r="255" spans="3:4">
      <c r="C255" s="281"/>
      <c r="D255" s="281"/>
    </row>
    <row r="256" spans="3:4">
      <c r="C256" s="281"/>
      <c r="D256" s="281"/>
    </row>
    <row r="257" spans="3:4">
      <c r="C257" s="281"/>
      <c r="D257" s="281"/>
    </row>
    <row r="258" spans="3:4">
      <c r="C258" s="281"/>
      <c r="D258" s="281"/>
    </row>
    <row r="259" spans="3:4">
      <c r="C259" s="281"/>
      <c r="D259" s="281"/>
    </row>
    <row r="260" spans="3:4">
      <c r="C260" s="281"/>
      <c r="D260" s="281"/>
    </row>
    <row r="261" spans="3:4">
      <c r="C261" s="281"/>
      <c r="D261" s="281"/>
    </row>
    <row r="262" spans="3:4">
      <c r="C262" s="281"/>
      <c r="D262" s="281"/>
    </row>
    <row r="263" spans="3:4">
      <c r="C263" s="281"/>
      <c r="D263" s="281"/>
    </row>
    <row r="264" spans="3:4">
      <c r="C264" s="281"/>
      <c r="D264" s="281"/>
    </row>
    <row r="265" spans="3:4">
      <c r="C265" s="281"/>
      <c r="D265" s="281"/>
    </row>
    <row r="266" spans="3:4">
      <c r="C266" s="281"/>
      <c r="D266" s="281"/>
    </row>
    <row r="267" spans="3:4">
      <c r="C267" s="281"/>
      <c r="D267" s="281"/>
    </row>
    <row r="268" spans="3:4">
      <c r="C268" s="281"/>
      <c r="D268" s="281"/>
    </row>
    <row r="269" spans="3:4">
      <c r="C269" s="281"/>
      <c r="D269" s="281"/>
    </row>
    <row r="270" spans="3:4">
      <c r="C270" s="281"/>
      <c r="D270" s="281"/>
    </row>
    <row r="271" spans="3:4">
      <c r="C271" s="281"/>
      <c r="D271" s="281"/>
    </row>
    <row r="272" spans="3:4">
      <c r="C272" s="281"/>
      <c r="D272" s="281"/>
    </row>
    <row r="273" spans="3:4">
      <c r="C273" s="281"/>
      <c r="D273" s="281"/>
    </row>
    <row r="274" spans="3:4">
      <c r="C274" s="281"/>
      <c r="D274" s="281"/>
    </row>
    <row r="275" spans="3:4">
      <c r="C275" s="281"/>
      <c r="D275" s="281"/>
    </row>
    <row r="276" spans="3:4">
      <c r="C276" s="281"/>
      <c r="D276" s="281"/>
    </row>
    <row r="277" spans="3:4">
      <c r="C277" s="281"/>
      <c r="D277" s="281"/>
    </row>
    <row r="278" spans="3:4">
      <c r="C278" s="281"/>
      <c r="D278" s="281"/>
    </row>
    <row r="279" spans="3:4">
      <c r="C279" s="281"/>
      <c r="D279" s="281"/>
    </row>
    <row r="280" spans="3:4">
      <c r="C280" s="281"/>
      <c r="D280" s="281"/>
    </row>
    <row r="281" spans="3:4">
      <c r="C281" s="281"/>
      <c r="D281" s="281"/>
    </row>
    <row r="282" spans="3:4">
      <c r="C282" s="281"/>
      <c r="D282" s="281"/>
    </row>
    <row r="283" spans="3:4">
      <c r="C283" s="281"/>
      <c r="D283" s="281"/>
    </row>
    <row r="284" spans="3:4">
      <c r="C284" s="281"/>
      <c r="D284" s="281"/>
    </row>
    <row r="285" spans="3:4">
      <c r="C285" s="281"/>
      <c r="D285" s="281"/>
    </row>
    <row r="286" spans="3:4">
      <c r="C286" s="281"/>
      <c r="D286" s="281"/>
    </row>
    <row r="287" spans="3:4">
      <c r="C287" s="281"/>
      <c r="D287" s="281"/>
    </row>
    <row r="288" spans="3:4">
      <c r="C288" s="281"/>
      <c r="D288" s="281"/>
    </row>
    <row r="289" spans="3:4">
      <c r="C289" s="281"/>
      <c r="D289" s="281"/>
    </row>
    <row r="290" spans="3:4">
      <c r="C290" s="281"/>
      <c r="D290" s="281"/>
    </row>
    <row r="291" spans="3:4">
      <c r="C291" s="281"/>
      <c r="D291" s="281"/>
    </row>
    <row r="292" spans="3:4">
      <c r="C292" s="281"/>
      <c r="D292" s="281"/>
    </row>
    <row r="293" spans="3:4">
      <c r="C293" s="281"/>
      <c r="D293" s="281"/>
    </row>
    <row r="294" spans="3:4">
      <c r="C294" s="281"/>
      <c r="D294" s="281"/>
    </row>
    <row r="295" spans="3:4">
      <c r="C295" s="281"/>
      <c r="D295" s="281"/>
    </row>
    <row r="296" spans="3:4">
      <c r="C296" s="281"/>
      <c r="D296" s="281"/>
    </row>
    <row r="297" spans="3:4">
      <c r="C297" s="281"/>
      <c r="D297" s="281"/>
    </row>
    <row r="298" spans="3:4">
      <c r="C298" s="281"/>
      <c r="D298" s="281"/>
    </row>
    <row r="299" spans="3:4">
      <c r="C299" s="281"/>
      <c r="D299" s="281"/>
    </row>
    <row r="300" spans="3:4">
      <c r="C300" s="281"/>
      <c r="D300" s="281"/>
    </row>
    <row r="301" spans="3:4">
      <c r="C301" s="281"/>
      <c r="D301" s="281"/>
    </row>
    <row r="302" spans="3:4">
      <c r="C302" s="281"/>
      <c r="D302" s="281"/>
    </row>
    <row r="303" spans="3:4">
      <c r="C303" s="281"/>
      <c r="D303" s="281"/>
    </row>
    <row r="304" spans="3:4">
      <c r="C304" s="281"/>
      <c r="D304" s="281"/>
    </row>
    <row r="305" spans="3:4">
      <c r="C305" s="281"/>
      <c r="D305" s="281"/>
    </row>
    <row r="306" spans="3:4">
      <c r="C306" s="281"/>
      <c r="D306" s="281"/>
    </row>
    <row r="307" spans="3:4">
      <c r="C307" s="281"/>
      <c r="D307" s="281"/>
    </row>
    <row r="308" spans="3:4">
      <c r="C308" s="281"/>
      <c r="D308" s="281"/>
    </row>
    <row r="309" spans="3:4">
      <c r="C309" s="281"/>
      <c r="D309" s="281"/>
    </row>
    <row r="310" spans="3:4">
      <c r="C310" s="281"/>
      <c r="D310" s="281"/>
    </row>
    <row r="311" spans="3:4">
      <c r="C311" s="281"/>
      <c r="D311" s="281"/>
    </row>
    <row r="312" spans="3:4">
      <c r="C312" s="281"/>
      <c r="D312" s="281"/>
    </row>
    <row r="313" spans="3:4">
      <c r="C313" s="281"/>
      <c r="D313" s="281"/>
    </row>
    <row r="314" spans="3:4">
      <c r="C314" s="281"/>
      <c r="D314" s="281"/>
    </row>
    <row r="315" spans="3:4">
      <c r="C315" s="281"/>
      <c r="D315" s="281"/>
    </row>
    <row r="316" spans="3:4">
      <c r="C316" s="281"/>
      <c r="D316" s="281"/>
    </row>
    <row r="317" spans="3:4">
      <c r="C317" s="281"/>
      <c r="D317" s="281"/>
    </row>
    <row r="318" spans="3:4">
      <c r="C318" s="281"/>
      <c r="D318" s="281"/>
    </row>
    <row r="319" spans="3:4">
      <c r="C319" s="281"/>
      <c r="D319" s="281"/>
    </row>
    <row r="320" spans="3:4">
      <c r="C320" s="281"/>
      <c r="D320" s="281"/>
    </row>
    <row r="321" spans="3:4">
      <c r="C321" s="281"/>
      <c r="D321" s="281"/>
    </row>
    <row r="322" spans="3:4">
      <c r="C322" s="281"/>
      <c r="D322" s="281"/>
    </row>
    <row r="323" spans="3:4">
      <c r="C323" s="281"/>
      <c r="D323" s="281"/>
    </row>
    <row r="324" spans="3:4">
      <c r="C324" s="281"/>
      <c r="D324" s="281"/>
    </row>
    <row r="325" spans="3:4">
      <c r="C325" s="281"/>
      <c r="D325" s="281"/>
    </row>
    <row r="326" spans="3:4">
      <c r="C326" s="281"/>
      <c r="D326" s="281"/>
    </row>
    <row r="327" spans="3:4">
      <c r="C327" s="281"/>
      <c r="D327" s="281"/>
    </row>
    <row r="328" spans="3:4">
      <c r="C328" s="281"/>
      <c r="D328" s="281"/>
    </row>
    <row r="329" spans="3:4">
      <c r="C329" s="281"/>
      <c r="D329" s="281"/>
    </row>
    <row r="330" spans="3:4">
      <c r="C330" s="281"/>
      <c r="D330" s="281"/>
    </row>
    <row r="331" spans="3:4">
      <c r="C331" s="281"/>
      <c r="D331" s="281"/>
    </row>
    <row r="332" spans="3:4">
      <c r="C332" s="281"/>
      <c r="D332" s="281"/>
    </row>
    <row r="333" spans="3:4">
      <c r="C333" s="281"/>
      <c r="D333" s="281"/>
    </row>
    <row r="334" spans="3:4">
      <c r="C334" s="281"/>
      <c r="D334" s="281"/>
    </row>
    <row r="335" spans="3:4">
      <c r="C335" s="281"/>
      <c r="D335" s="281"/>
    </row>
    <row r="336" spans="3:4">
      <c r="C336" s="281"/>
      <c r="D336" s="281"/>
    </row>
    <row r="337" spans="3:4">
      <c r="C337" s="281"/>
      <c r="D337" s="281"/>
    </row>
    <row r="338" spans="3:4">
      <c r="C338" s="281"/>
      <c r="D338" s="281"/>
    </row>
    <row r="339" spans="3:4">
      <c r="C339" s="281"/>
      <c r="D339" s="281"/>
    </row>
    <row r="340" spans="3:4">
      <c r="C340" s="281"/>
      <c r="D340" s="281"/>
    </row>
    <row r="341" spans="3:4">
      <c r="C341" s="281"/>
      <c r="D341" s="281"/>
    </row>
    <row r="342" spans="3:4">
      <c r="C342" s="281"/>
      <c r="D342" s="281"/>
    </row>
    <row r="343" spans="3:4">
      <c r="C343" s="281"/>
      <c r="D343" s="281"/>
    </row>
    <row r="344" spans="3:4">
      <c r="C344" s="281"/>
      <c r="D344" s="281"/>
    </row>
    <row r="345" spans="3:4">
      <c r="C345" s="281"/>
      <c r="D345" s="281"/>
    </row>
    <row r="346" spans="3:4">
      <c r="C346" s="281"/>
      <c r="D346" s="281"/>
    </row>
    <row r="347" spans="3:4">
      <c r="C347" s="281"/>
      <c r="D347" s="281"/>
    </row>
    <row r="348" spans="3:4">
      <c r="C348" s="281"/>
      <c r="D348" s="281"/>
    </row>
    <row r="349" spans="3:4">
      <c r="C349" s="281"/>
      <c r="D349" s="281"/>
    </row>
    <row r="350" spans="3:4">
      <c r="C350" s="281"/>
      <c r="D350" s="281"/>
    </row>
    <row r="351" spans="3:4">
      <c r="C351" s="281"/>
      <c r="D351" s="281"/>
    </row>
    <row r="352" spans="3:4">
      <c r="C352" s="281"/>
      <c r="D352" s="281"/>
    </row>
    <row r="353" spans="3:4">
      <c r="C353" s="281"/>
      <c r="D353" s="281"/>
    </row>
    <row r="354" spans="3:4">
      <c r="C354" s="281"/>
      <c r="D354" s="281"/>
    </row>
    <row r="355" spans="3:4">
      <c r="C355" s="281"/>
      <c r="D355" s="281"/>
    </row>
    <row r="356" spans="3:4">
      <c r="C356" s="281"/>
      <c r="D356" s="281"/>
    </row>
    <row r="357" spans="3:4">
      <c r="C357" s="281"/>
      <c r="D357" s="281"/>
    </row>
    <row r="358" spans="3:4">
      <c r="C358" s="281"/>
      <c r="D358" s="281"/>
    </row>
    <row r="359" spans="3:4">
      <c r="C359" s="281"/>
      <c r="D359" s="281"/>
    </row>
    <row r="360" spans="3:4">
      <c r="C360" s="281"/>
      <c r="D360" s="281"/>
    </row>
    <row r="361" spans="3:4">
      <c r="C361" s="281"/>
      <c r="D361" s="281"/>
    </row>
    <row r="362" spans="3:4">
      <c r="C362" s="281"/>
      <c r="D362" s="281"/>
    </row>
    <row r="363" spans="3:4">
      <c r="C363" s="281"/>
      <c r="D363" s="281"/>
    </row>
    <row r="364" spans="3:4">
      <c r="C364" s="281"/>
      <c r="D364" s="281"/>
    </row>
    <row r="365" spans="3:4">
      <c r="C365" s="281"/>
      <c r="D365" s="281"/>
    </row>
    <row r="366" spans="3:4">
      <c r="C366" s="281"/>
      <c r="D366" s="281"/>
    </row>
    <row r="367" spans="3:4">
      <c r="C367" s="281"/>
      <c r="D367" s="281"/>
    </row>
    <row r="368" spans="3:4">
      <c r="C368" s="281"/>
      <c r="D368" s="281"/>
    </row>
    <row r="369" spans="3:4">
      <c r="C369" s="281"/>
      <c r="D369" s="281"/>
    </row>
    <row r="370" spans="3:4">
      <c r="C370" s="281"/>
      <c r="D370" s="281"/>
    </row>
    <row r="371" spans="3:4">
      <c r="C371" s="281"/>
      <c r="D371" s="281"/>
    </row>
    <row r="372" spans="3:4">
      <c r="C372" s="281"/>
      <c r="D372" s="281"/>
    </row>
    <row r="373" spans="3:4">
      <c r="C373" s="281"/>
      <c r="D373" s="281"/>
    </row>
    <row r="374" spans="3:4">
      <c r="C374" s="281"/>
      <c r="D374" s="281"/>
    </row>
    <row r="375" spans="3:4">
      <c r="C375" s="281"/>
      <c r="D375" s="281"/>
    </row>
    <row r="376" spans="3:4">
      <c r="C376" s="281"/>
      <c r="D376" s="281"/>
    </row>
    <row r="377" spans="3:4">
      <c r="C377" s="281"/>
      <c r="D377" s="281"/>
    </row>
    <row r="378" spans="3:4">
      <c r="C378" s="281"/>
      <c r="D378" s="281"/>
    </row>
    <row r="379" spans="3:4">
      <c r="C379" s="281"/>
      <c r="D379" s="281"/>
    </row>
    <row r="380" spans="3:4">
      <c r="C380" s="281"/>
      <c r="D380" s="281"/>
    </row>
    <row r="381" spans="3:4">
      <c r="C381" s="281"/>
      <c r="D381" s="281"/>
    </row>
    <row r="382" spans="3:4">
      <c r="C382" s="281"/>
      <c r="D382" s="281"/>
    </row>
    <row r="383" spans="3:4">
      <c r="C383" s="281"/>
      <c r="D383" s="281"/>
    </row>
    <row r="384" spans="3:4">
      <c r="C384" s="281"/>
      <c r="D384" s="281"/>
    </row>
    <row r="385" spans="3:4">
      <c r="C385" s="281"/>
      <c r="D385" s="281"/>
    </row>
    <row r="386" spans="3:4">
      <c r="C386" s="281"/>
      <c r="D386" s="281"/>
    </row>
    <row r="387" spans="3:4">
      <c r="C387" s="281"/>
      <c r="D387" s="281"/>
    </row>
    <row r="388" spans="3:4">
      <c r="C388" s="281"/>
      <c r="D388" s="281"/>
    </row>
    <row r="389" spans="3:4">
      <c r="C389" s="281"/>
      <c r="D389" s="281"/>
    </row>
    <row r="390" spans="3:4">
      <c r="C390" s="281"/>
      <c r="D390" s="281"/>
    </row>
    <row r="391" spans="3:4">
      <c r="C391" s="281"/>
      <c r="D391" s="281"/>
    </row>
    <row r="392" spans="3:4">
      <c r="C392" s="281"/>
      <c r="D392" s="281"/>
    </row>
    <row r="393" spans="3:4">
      <c r="C393" s="281"/>
      <c r="D393" s="281"/>
    </row>
    <row r="394" spans="3:4">
      <c r="C394" s="281"/>
      <c r="D394" s="281"/>
    </row>
    <row r="395" spans="3:4">
      <c r="C395" s="281"/>
      <c r="D395" s="281"/>
    </row>
    <row r="396" spans="3:4">
      <c r="C396" s="281"/>
      <c r="D396" s="281"/>
    </row>
    <row r="397" spans="3:4">
      <c r="C397" s="281"/>
      <c r="D397" s="281"/>
    </row>
    <row r="398" spans="3:4">
      <c r="C398" s="281"/>
      <c r="D398" s="281"/>
    </row>
    <row r="399" spans="3:4">
      <c r="C399" s="281"/>
      <c r="D399" s="281"/>
    </row>
    <row r="400" spans="3:4">
      <c r="C400" s="281"/>
      <c r="D400" s="281"/>
    </row>
    <row r="401" spans="3:4">
      <c r="C401" s="281"/>
      <c r="D401" s="281"/>
    </row>
    <row r="402" spans="3:4">
      <c r="C402" s="281"/>
      <c r="D402" s="281"/>
    </row>
    <row r="403" spans="3:4">
      <c r="C403" s="281"/>
      <c r="D403" s="281"/>
    </row>
    <row r="404" spans="3:4">
      <c r="C404" s="281"/>
      <c r="D404" s="281"/>
    </row>
    <row r="405" spans="3:4">
      <c r="C405" s="281"/>
      <c r="D405" s="281"/>
    </row>
    <row r="406" spans="3:4">
      <c r="C406" s="281"/>
      <c r="D406" s="281"/>
    </row>
    <row r="407" spans="3:4">
      <c r="C407" s="281"/>
      <c r="D407" s="281"/>
    </row>
    <row r="408" spans="3:4">
      <c r="C408" s="281"/>
      <c r="D408" s="281"/>
    </row>
    <row r="409" spans="3:4">
      <c r="C409" s="281"/>
      <c r="D409" s="281"/>
    </row>
    <row r="410" spans="3:4">
      <c r="C410" s="281"/>
      <c r="D410" s="281"/>
    </row>
    <row r="411" spans="3:4">
      <c r="C411" s="281"/>
      <c r="D411" s="281"/>
    </row>
    <row r="412" spans="3:4">
      <c r="C412" s="281"/>
      <c r="D412" s="281"/>
    </row>
    <row r="413" spans="3:4">
      <c r="C413" s="281"/>
      <c r="D413" s="281"/>
    </row>
    <row r="414" spans="3:4">
      <c r="C414" s="281"/>
      <c r="D414" s="281"/>
    </row>
    <row r="415" spans="3:4">
      <c r="C415" s="281"/>
      <c r="D415" s="281"/>
    </row>
    <row r="416" spans="3:4">
      <c r="C416" s="281"/>
      <c r="D416" s="281"/>
    </row>
    <row r="417" spans="3:4">
      <c r="C417" s="281"/>
      <c r="D417" s="281"/>
    </row>
    <row r="418" spans="3:4">
      <c r="C418" s="281"/>
      <c r="D418" s="281"/>
    </row>
    <row r="419" spans="3:4">
      <c r="C419" s="281"/>
      <c r="D419" s="281"/>
    </row>
    <row r="420" spans="3:4">
      <c r="C420" s="281"/>
      <c r="D420" s="281"/>
    </row>
    <row r="421" spans="3:4">
      <c r="C421" s="281"/>
      <c r="D421" s="281"/>
    </row>
    <row r="422" spans="3:4">
      <c r="C422" s="281"/>
      <c r="D422" s="281"/>
    </row>
    <row r="423" spans="3:4">
      <c r="C423" s="281"/>
      <c r="D423" s="281"/>
    </row>
    <row r="424" spans="3:4">
      <c r="C424" s="281"/>
      <c r="D424" s="281"/>
    </row>
    <row r="425" spans="3:4">
      <c r="C425" s="281"/>
      <c r="D425" s="281"/>
    </row>
    <row r="426" spans="3:4">
      <c r="C426" s="281"/>
      <c r="D426" s="281"/>
    </row>
    <row r="427" spans="3:4">
      <c r="C427" s="281"/>
      <c r="D427" s="281"/>
    </row>
    <row r="428" spans="3:4">
      <c r="C428" s="281"/>
      <c r="D428" s="281"/>
    </row>
    <row r="429" spans="3:4">
      <c r="C429" s="281"/>
      <c r="D429" s="281"/>
    </row>
    <row r="430" spans="3:4">
      <c r="C430" s="281"/>
      <c r="D430" s="281"/>
    </row>
    <row r="431" spans="3:4">
      <c r="C431" s="281"/>
      <c r="D431" s="281"/>
    </row>
    <row r="432" spans="3:4">
      <c r="C432" s="281"/>
      <c r="D432" s="281"/>
    </row>
    <row r="433" spans="3:4">
      <c r="C433" s="281"/>
      <c r="D433" s="281"/>
    </row>
    <row r="434" spans="3:4">
      <c r="C434" s="281"/>
      <c r="D434" s="281"/>
    </row>
    <row r="435" spans="3:4">
      <c r="C435" s="281"/>
      <c r="D435" s="281"/>
    </row>
    <row r="436" spans="3:4">
      <c r="C436" s="281"/>
      <c r="D436" s="281"/>
    </row>
    <row r="437" spans="3:4">
      <c r="C437" s="281"/>
      <c r="D437" s="281"/>
    </row>
    <row r="438" spans="3:4">
      <c r="C438" s="281"/>
      <c r="D438" s="281"/>
    </row>
    <row r="439" spans="3:4">
      <c r="C439" s="281"/>
      <c r="D439" s="281"/>
    </row>
    <row r="440" spans="3:4">
      <c r="C440" s="281"/>
      <c r="D440" s="281"/>
    </row>
    <row r="441" spans="3:4">
      <c r="C441" s="281"/>
      <c r="D441" s="281"/>
    </row>
    <row r="442" spans="3:4">
      <c r="C442" s="281"/>
      <c r="D442" s="281"/>
    </row>
    <row r="443" spans="3:4">
      <c r="C443" s="281"/>
      <c r="D443" s="281"/>
    </row>
    <row r="444" spans="3:4">
      <c r="C444" s="281"/>
      <c r="D444" s="281"/>
    </row>
    <row r="445" spans="3:4">
      <c r="C445" s="281"/>
      <c r="D445" s="281"/>
    </row>
    <row r="446" spans="3:4">
      <c r="C446" s="281"/>
      <c r="D446" s="281"/>
    </row>
    <row r="447" spans="3:4">
      <c r="C447" s="281"/>
      <c r="D447" s="281"/>
    </row>
    <row r="448" spans="3:4">
      <c r="C448" s="281"/>
      <c r="D448" s="281"/>
    </row>
    <row r="449" spans="3:4">
      <c r="C449" s="281"/>
      <c r="D449" s="281"/>
    </row>
    <row r="450" spans="3:4">
      <c r="C450" s="281"/>
      <c r="D450" s="281"/>
    </row>
    <row r="451" spans="3:4">
      <c r="C451" s="281"/>
      <c r="D451" s="281"/>
    </row>
    <row r="452" spans="3:4">
      <c r="C452" s="281"/>
      <c r="D452" s="281"/>
    </row>
    <row r="453" spans="3:4">
      <c r="C453" s="281"/>
      <c r="D453" s="281"/>
    </row>
    <row r="454" spans="3:4">
      <c r="C454" s="281"/>
      <c r="D454" s="281"/>
    </row>
    <row r="455" spans="3:4">
      <c r="C455" s="281"/>
      <c r="D455" s="281"/>
    </row>
    <row r="456" spans="3:4">
      <c r="C456" s="281"/>
      <c r="D456" s="281"/>
    </row>
    <row r="457" spans="3:4">
      <c r="C457" s="281"/>
      <c r="D457" s="281"/>
    </row>
    <row r="458" spans="3:4">
      <c r="C458" s="281"/>
      <c r="D458" s="281"/>
    </row>
    <row r="459" spans="3:4">
      <c r="C459" s="281"/>
      <c r="D459" s="281"/>
    </row>
    <row r="460" spans="3:4">
      <c r="C460" s="281"/>
      <c r="D460" s="281"/>
    </row>
    <row r="461" spans="3:4">
      <c r="C461" s="281"/>
      <c r="D461" s="281"/>
    </row>
    <row r="462" spans="3:4">
      <c r="C462" s="281"/>
      <c r="D462" s="281"/>
    </row>
    <row r="463" spans="3:4">
      <c r="C463" s="281"/>
      <c r="D463" s="281"/>
    </row>
    <row r="464" spans="3:4">
      <c r="C464" s="281"/>
      <c r="D464" s="281"/>
    </row>
    <row r="465" spans="3:4">
      <c r="C465" s="281"/>
      <c r="D465" s="281"/>
    </row>
    <row r="466" spans="3:4">
      <c r="C466" s="281"/>
      <c r="D466" s="281"/>
    </row>
    <row r="467" spans="3:4">
      <c r="C467" s="281"/>
      <c r="D467" s="281"/>
    </row>
    <row r="468" spans="3:4">
      <c r="C468" s="281"/>
      <c r="D468" s="281"/>
    </row>
    <row r="469" spans="3:4">
      <c r="C469" s="281"/>
      <c r="D469" s="281"/>
    </row>
    <row r="470" spans="3:4">
      <c r="C470" s="281"/>
      <c r="D470" s="281"/>
    </row>
    <row r="471" spans="3:4">
      <c r="C471" s="281"/>
      <c r="D471" s="281"/>
    </row>
    <row r="472" spans="3:4">
      <c r="C472" s="281"/>
      <c r="D472" s="281"/>
    </row>
    <row r="473" spans="3:4">
      <c r="C473" s="281"/>
      <c r="D473" s="281"/>
    </row>
    <row r="474" spans="3:4">
      <c r="C474" s="281"/>
      <c r="D474" s="281"/>
    </row>
    <row r="475" spans="3:4">
      <c r="C475" s="281"/>
      <c r="D475" s="281"/>
    </row>
    <row r="476" spans="3:4">
      <c r="C476" s="281"/>
      <c r="D476" s="281"/>
    </row>
    <row r="477" spans="3:4">
      <c r="C477" s="281"/>
      <c r="D477" s="281"/>
    </row>
    <row r="478" spans="3:4">
      <c r="C478" s="281"/>
      <c r="D478" s="281"/>
    </row>
    <row r="479" spans="3:4">
      <c r="C479" s="281"/>
      <c r="D479" s="281"/>
    </row>
    <row r="480" spans="3:4">
      <c r="C480" s="281"/>
      <c r="D480" s="281"/>
    </row>
    <row r="481" spans="3:4">
      <c r="C481" s="281"/>
      <c r="D481" s="281"/>
    </row>
    <row r="482" spans="3:4">
      <c r="C482" s="281"/>
      <c r="D482" s="281"/>
    </row>
    <row r="483" spans="3:4">
      <c r="C483" s="281"/>
      <c r="D483" s="281"/>
    </row>
    <row r="484" spans="3:4">
      <c r="C484" s="281"/>
      <c r="D484" s="281"/>
    </row>
    <row r="485" spans="3:4">
      <c r="C485" s="281"/>
      <c r="D485" s="281"/>
    </row>
    <row r="486" spans="3:4">
      <c r="C486" s="281"/>
      <c r="D486" s="281"/>
    </row>
    <row r="487" spans="3:4">
      <c r="C487" s="281"/>
      <c r="D487" s="281"/>
    </row>
    <row r="488" spans="3:4">
      <c r="C488" s="281"/>
      <c r="D488" s="281"/>
    </row>
    <row r="489" spans="3:4">
      <c r="C489" s="281"/>
      <c r="D489" s="281"/>
    </row>
    <row r="490" spans="3:4">
      <c r="C490" s="281"/>
      <c r="D490" s="281"/>
    </row>
    <row r="491" spans="3:4">
      <c r="C491" s="281"/>
      <c r="D491" s="281"/>
    </row>
    <row r="492" spans="3:4">
      <c r="C492" s="281"/>
      <c r="D492" s="281"/>
    </row>
    <row r="493" spans="3:4">
      <c r="C493" s="281"/>
      <c r="D493" s="281"/>
    </row>
    <row r="494" spans="3:4">
      <c r="C494" s="281"/>
      <c r="D494" s="281"/>
    </row>
    <row r="495" spans="3:4">
      <c r="C495" s="281"/>
      <c r="D495" s="281"/>
    </row>
    <row r="496" spans="3:4">
      <c r="C496" s="281"/>
      <c r="D496" s="281"/>
    </row>
    <row r="497" spans="3:4">
      <c r="C497" s="281"/>
      <c r="D497" s="281"/>
    </row>
    <row r="498" spans="3:4">
      <c r="C498" s="281"/>
      <c r="D498" s="281"/>
    </row>
    <row r="499" spans="3:4">
      <c r="C499" s="281"/>
      <c r="D499" s="281"/>
    </row>
    <row r="500" spans="3:4">
      <c r="C500" s="281"/>
      <c r="D500" s="281"/>
    </row>
    <row r="501" spans="3:4">
      <c r="C501" s="281"/>
      <c r="D501" s="281"/>
    </row>
    <row r="502" spans="3:4">
      <c r="C502" s="281"/>
      <c r="D502" s="281"/>
    </row>
    <row r="503" spans="3:4">
      <c r="C503" s="281"/>
      <c r="D503" s="281"/>
    </row>
    <row r="504" spans="3:4">
      <c r="C504" s="281"/>
      <c r="D504" s="281"/>
    </row>
    <row r="505" spans="3:4">
      <c r="C505" s="281"/>
      <c r="D505" s="281"/>
    </row>
    <row r="506" spans="3:4">
      <c r="C506" s="281"/>
      <c r="D506" s="281"/>
    </row>
    <row r="507" spans="3:4">
      <c r="C507" s="281"/>
      <c r="D507" s="281"/>
    </row>
    <row r="508" spans="3:4">
      <c r="C508" s="281"/>
      <c r="D508" s="281"/>
    </row>
    <row r="509" spans="3:4">
      <c r="C509" s="281"/>
      <c r="D509" s="281"/>
    </row>
    <row r="510" spans="3:4">
      <c r="C510" s="281"/>
      <c r="D510" s="281"/>
    </row>
    <row r="511" spans="3:4">
      <c r="C511" s="281"/>
      <c r="D511" s="281"/>
    </row>
    <row r="512" spans="3:4">
      <c r="C512" s="281"/>
      <c r="D512" s="281"/>
    </row>
    <row r="513" spans="3:4">
      <c r="C513" s="281"/>
      <c r="D513" s="281"/>
    </row>
    <row r="514" spans="3:4">
      <c r="C514" s="281"/>
      <c r="D514" s="281"/>
    </row>
    <row r="515" spans="3:4">
      <c r="C515" s="281"/>
      <c r="D515" s="281"/>
    </row>
    <row r="516" spans="3:4">
      <c r="C516" s="281"/>
      <c r="D516" s="281"/>
    </row>
    <row r="517" spans="3:4">
      <c r="C517" s="281"/>
      <c r="D517" s="281"/>
    </row>
    <row r="518" spans="3:4">
      <c r="C518" s="281"/>
      <c r="D518" s="281"/>
    </row>
    <row r="519" spans="3:4">
      <c r="C519" s="281"/>
      <c r="D519" s="281"/>
    </row>
    <row r="520" spans="3:4">
      <c r="C520" s="281"/>
      <c r="D520" s="281"/>
    </row>
    <row r="521" spans="3:4">
      <c r="C521" s="281"/>
      <c r="D521" s="281"/>
    </row>
    <row r="522" spans="3:4">
      <c r="C522" s="281"/>
      <c r="D522" s="281"/>
    </row>
    <row r="523" spans="3:4">
      <c r="C523" s="281"/>
      <c r="D523" s="281"/>
    </row>
    <row r="524" spans="3:4">
      <c r="C524" s="281"/>
      <c r="D524" s="281"/>
    </row>
    <row r="525" spans="3:4">
      <c r="C525" s="281"/>
      <c r="D525" s="281"/>
    </row>
    <row r="526" spans="3:4">
      <c r="C526" s="281"/>
      <c r="D526" s="281"/>
    </row>
    <row r="527" spans="3:4">
      <c r="C527" s="281"/>
      <c r="D527" s="281"/>
    </row>
    <row r="528" spans="3:4">
      <c r="C528" s="281"/>
      <c r="D528" s="281"/>
    </row>
    <row r="529" spans="3:4">
      <c r="C529" s="281"/>
      <c r="D529" s="281"/>
    </row>
    <row r="530" spans="3:4">
      <c r="C530" s="281"/>
      <c r="D530" s="281"/>
    </row>
    <row r="531" spans="3:4">
      <c r="C531" s="281"/>
      <c r="D531" s="281"/>
    </row>
    <row r="532" spans="3:4">
      <c r="C532" s="281"/>
      <c r="D532" s="281"/>
    </row>
    <row r="533" spans="3:4">
      <c r="C533" s="281"/>
      <c r="D533" s="281"/>
    </row>
    <row r="534" spans="3:4">
      <c r="C534" s="281"/>
      <c r="D534" s="281"/>
    </row>
    <row r="535" spans="3:4">
      <c r="C535" s="281"/>
      <c r="D535" s="281"/>
    </row>
    <row r="536" spans="3:4">
      <c r="C536" s="281"/>
      <c r="D536" s="281"/>
    </row>
    <row r="537" spans="3:4">
      <c r="C537" s="281"/>
      <c r="D537" s="281"/>
    </row>
    <row r="538" spans="3:4">
      <c r="C538" s="281"/>
      <c r="D538" s="281"/>
    </row>
    <row r="539" spans="3:4">
      <c r="C539" s="281"/>
      <c r="D539" s="281"/>
    </row>
    <row r="540" spans="3:4">
      <c r="C540" s="281"/>
      <c r="D540" s="281"/>
    </row>
    <row r="541" spans="3:4">
      <c r="C541" s="281"/>
      <c r="D541" s="281"/>
    </row>
    <row r="542" spans="3:4">
      <c r="C542" s="281"/>
      <c r="D542" s="281"/>
    </row>
    <row r="543" spans="3:4">
      <c r="C543" s="281"/>
      <c r="D543" s="281"/>
    </row>
    <row r="544" spans="3:4">
      <c r="C544" s="281"/>
      <c r="D544" s="281"/>
    </row>
    <row r="545" spans="3:4">
      <c r="C545" s="281"/>
      <c r="D545" s="281"/>
    </row>
    <row r="546" spans="3:4">
      <c r="C546" s="281"/>
      <c r="D546" s="281"/>
    </row>
    <row r="547" spans="3:4">
      <c r="C547" s="281"/>
      <c r="D547" s="281"/>
    </row>
    <row r="548" spans="3:4">
      <c r="C548" s="281"/>
      <c r="D548" s="281"/>
    </row>
    <row r="549" spans="3:4">
      <c r="C549" s="281"/>
      <c r="D549" s="281"/>
    </row>
    <row r="550" spans="3:4">
      <c r="C550" s="281"/>
      <c r="D550" s="281"/>
    </row>
    <row r="551" spans="3:4">
      <c r="C551" s="281"/>
      <c r="D551" s="281"/>
    </row>
    <row r="552" spans="3:4">
      <c r="C552" s="281"/>
      <c r="D552" s="281"/>
    </row>
    <row r="553" spans="3:4">
      <c r="C553" s="281"/>
      <c r="D553" s="281"/>
    </row>
    <row r="554" spans="3:4">
      <c r="C554" s="281"/>
      <c r="D554" s="281"/>
    </row>
    <row r="555" spans="3:4">
      <c r="C555" s="281"/>
      <c r="D555" s="281"/>
    </row>
    <row r="556" spans="3:4">
      <c r="C556" s="281"/>
      <c r="D556" s="281"/>
    </row>
    <row r="557" spans="3:4">
      <c r="C557" s="281"/>
      <c r="D557" s="281"/>
    </row>
    <row r="558" spans="3:4">
      <c r="C558" s="281"/>
      <c r="D558" s="281"/>
    </row>
    <row r="559" spans="3:4">
      <c r="C559" s="281"/>
      <c r="D559" s="281"/>
    </row>
    <row r="560" spans="3:4">
      <c r="C560" s="281"/>
      <c r="D560" s="281"/>
    </row>
    <row r="561" spans="3:4">
      <c r="C561" s="281"/>
      <c r="D561" s="281"/>
    </row>
    <row r="562" spans="3:4">
      <c r="C562" s="281"/>
      <c r="D562" s="281"/>
    </row>
    <row r="563" spans="3:4">
      <c r="C563" s="281"/>
      <c r="D563" s="281"/>
    </row>
    <row r="564" spans="3:4">
      <c r="C564" s="281"/>
      <c r="D564" s="281"/>
    </row>
    <row r="565" spans="3:4">
      <c r="C565" s="281"/>
      <c r="D565" s="281"/>
    </row>
    <row r="566" spans="3:4">
      <c r="C566" s="281"/>
      <c r="D566" s="281"/>
    </row>
    <row r="567" spans="3:4">
      <c r="C567" s="281"/>
      <c r="D567" s="281"/>
    </row>
    <row r="568" spans="3:4">
      <c r="C568" s="281"/>
      <c r="D568" s="281"/>
    </row>
    <row r="569" spans="3:4">
      <c r="C569" s="281"/>
      <c r="D569" s="281"/>
    </row>
    <row r="570" spans="3:4">
      <c r="C570" s="281"/>
      <c r="D570" s="281"/>
    </row>
    <row r="571" spans="3:4">
      <c r="C571" s="281"/>
      <c r="D571" s="281"/>
    </row>
    <row r="572" spans="3:4">
      <c r="C572" s="281"/>
      <c r="D572" s="281"/>
    </row>
    <row r="573" spans="3:4">
      <c r="C573" s="281"/>
      <c r="D573" s="281"/>
    </row>
    <row r="574" spans="3:4">
      <c r="C574" s="281"/>
      <c r="D574" s="281"/>
    </row>
    <row r="575" spans="3:4">
      <c r="C575" s="281"/>
      <c r="D575" s="281"/>
    </row>
    <row r="576" spans="3:4">
      <c r="C576" s="281"/>
      <c r="D576" s="281"/>
    </row>
    <row r="577" spans="3:4">
      <c r="C577" s="281"/>
      <c r="D577" s="281"/>
    </row>
    <row r="578" spans="3:4">
      <c r="C578" s="281"/>
      <c r="D578" s="281"/>
    </row>
    <row r="579" spans="3:4">
      <c r="C579" s="281"/>
      <c r="D579" s="281"/>
    </row>
    <row r="580" spans="3:4">
      <c r="C580" s="281"/>
      <c r="D580" s="281"/>
    </row>
    <row r="581" spans="3:4">
      <c r="C581" s="281"/>
      <c r="D581" s="281"/>
    </row>
    <row r="582" spans="3:4">
      <c r="C582" s="281"/>
      <c r="D582" s="281"/>
    </row>
    <row r="583" spans="3:4">
      <c r="C583" s="281"/>
      <c r="D583" s="281"/>
    </row>
    <row r="584" spans="3:4">
      <c r="C584" s="281"/>
      <c r="D584" s="281"/>
    </row>
    <row r="585" spans="3:4">
      <c r="C585" s="281"/>
      <c r="D585" s="281"/>
    </row>
    <row r="586" spans="3:4">
      <c r="C586" s="281"/>
      <c r="D586" s="281"/>
    </row>
    <row r="587" spans="3:4">
      <c r="C587" s="281"/>
      <c r="D587" s="281"/>
    </row>
    <row r="588" spans="3:4">
      <c r="C588" s="281"/>
      <c r="D588" s="281"/>
    </row>
    <row r="589" spans="3:4">
      <c r="C589" s="281"/>
      <c r="D589" s="281"/>
    </row>
    <row r="590" spans="3:4">
      <c r="C590" s="281"/>
      <c r="D590" s="281"/>
    </row>
    <row r="591" spans="3:4">
      <c r="C591" s="281"/>
      <c r="D591" s="281"/>
    </row>
    <row r="592" spans="3:4">
      <c r="C592" s="281"/>
      <c r="D592" s="281"/>
    </row>
    <row r="593" spans="3:4">
      <c r="C593" s="281"/>
      <c r="D593" s="281"/>
    </row>
    <row r="594" spans="3:4">
      <c r="C594" s="281"/>
      <c r="D594" s="281"/>
    </row>
    <row r="595" spans="3:4">
      <c r="C595" s="281"/>
      <c r="D595" s="281"/>
    </row>
    <row r="596" spans="3:4">
      <c r="C596" s="281"/>
      <c r="D596" s="281"/>
    </row>
    <row r="597" spans="3:4">
      <c r="C597" s="281"/>
      <c r="D597" s="281"/>
    </row>
    <row r="598" spans="3:4">
      <c r="C598" s="281"/>
      <c r="D598" s="281"/>
    </row>
    <row r="599" spans="3:4">
      <c r="C599" s="281"/>
      <c r="D599" s="281"/>
    </row>
    <row r="600" spans="3:4">
      <c r="C600" s="281"/>
      <c r="D600" s="281"/>
    </row>
    <row r="601" spans="3:4">
      <c r="C601" s="281"/>
      <c r="D601" s="281"/>
    </row>
    <row r="602" spans="3:4">
      <c r="C602" s="281"/>
      <c r="D602" s="281"/>
    </row>
    <row r="603" spans="3:4">
      <c r="C603" s="281"/>
      <c r="D603" s="281"/>
    </row>
    <row r="604" spans="3:4">
      <c r="C604" s="281"/>
      <c r="D604" s="281"/>
    </row>
    <row r="605" spans="3:4">
      <c r="C605" s="281"/>
      <c r="D605" s="281"/>
    </row>
    <row r="606" spans="3:4">
      <c r="C606" s="281"/>
      <c r="D606" s="281"/>
    </row>
    <row r="607" spans="3:4">
      <c r="C607" s="281"/>
      <c r="D607" s="281"/>
    </row>
    <row r="608" spans="3:4">
      <c r="C608" s="281"/>
      <c r="D608" s="281"/>
    </row>
    <row r="609" spans="3:4">
      <c r="C609" s="281"/>
      <c r="D609" s="281"/>
    </row>
    <row r="610" spans="3:4">
      <c r="C610" s="281"/>
      <c r="D610" s="281"/>
    </row>
    <row r="611" spans="3:4">
      <c r="C611" s="281"/>
      <c r="D611" s="281"/>
    </row>
    <row r="612" spans="3:4">
      <c r="C612" s="281"/>
      <c r="D612" s="281"/>
    </row>
    <row r="613" spans="3:4">
      <c r="C613" s="281"/>
      <c r="D613" s="281"/>
    </row>
    <row r="614" spans="3:4">
      <c r="C614" s="281"/>
      <c r="D614" s="281"/>
    </row>
    <row r="615" spans="3:4">
      <c r="C615" s="281"/>
      <c r="D615" s="281"/>
    </row>
    <row r="616" spans="3:4">
      <c r="C616" s="281"/>
      <c r="D616" s="281"/>
    </row>
    <row r="617" spans="3:4">
      <c r="C617" s="281"/>
      <c r="D617" s="281"/>
    </row>
    <row r="618" spans="3:4">
      <c r="C618" s="281"/>
      <c r="D618" s="281"/>
    </row>
    <row r="619" spans="3:4">
      <c r="C619" s="281"/>
      <c r="D619" s="281"/>
    </row>
    <row r="620" spans="3:4">
      <c r="C620" s="281"/>
      <c r="D620" s="281"/>
    </row>
    <row r="621" spans="3:4">
      <c r="C621" s="281"/>
      <c r="D621" s="281"/>
    </row>
    <row r="622" spans="3:4">
      <c r="C622" s="281"/>
      <c r="D622" s="281"/>
    </row>
    <row r="623" spans="3:4">
      <c r="C623" s="281"/>
      <c r="D623" s="281"/>
    </row>
    <row r="624" spans="3:4">
      <c r="C624" s="281"/>
      <c r="D624" s="281"/>
    </row>
    <row r="625" spans="3:4">
      <c r="C625" s="281"/>
      <c r="D625" s="281"/>
    </row>
    <row r="626" spans="3:4">
      <c r="C626" s="281"/>
      <c r="D626" s="281"/>
    </row>
    <row r="627" spans="3:4">
      <c r="C627" s="281"/>
      <c r="D627" s="281"/>
    </row>
    <row r="628" spans="3:4">
      <c r="C628" s="281"/>
      <c r="D628" s="281"/>
    </row>
    <row r="629" spans="3:4">
      <c r="C629" s="281"/>
      <c r="D629" s="281"/>
    </row>
    <row r="630" spans="3:4">
      <c r="C630" s="281"/>
      <c r="D630" s="281"/>
    </row>
    <row r="631" spans="3:4">
      <c r="C631" s="281"/>
      <c r="D631" s="281"/>
    </row>
    <row r="632" spans="3:4">
      <c r="C632" s="281"/>
      <c r="D632" s="281"/>
    </row>
    <row r="633" spans="3:4">
      <c r="C633" s="281"/>
      <c r="D633" s="281"/>
    </row>
    <row r="634" spans="3:4">
      <c r="C634" s="281"/>
      <c r="D634" s="281"/>
    </row>
    <row r="635" spans="3:4">
      <c r="C635" s="281"/>
      <c r="D635" s="281"/>
    </row>
    <row r="636" spans="3:4">
      <c r="C636" s="281"/>
      <c r="D636" s="281"/>
    </row>
    <row r="637" spans="3:4">
      <c r="C637" s="281"/>
      <c r="D637" s="281"/>
    </row>
    <row r="638" spans="3:4">
      <c r="C638" s="281"/>
      <c r="D638" s="281"/>
    </row>
    <row r="639" spans="3:4">
      <c r="C639" s="281"/>
      <c r="D639" s="281"/>
    </row>
    <row r="640" spans="3:4">
      <c r="C640" s="281"/>
      <c r="D640" s="281"/>
    </row>
    <row r="641" spans="3:4">
      <c r="C641" s="281"/>
      <c r="D641" s="281"/>
    </row>
    <row r="642" spans="3:4">
      <c r="C642" s="281"/>
      <c r="D642" s="281"/>
    </row>
    <row r="643" spans="3:4">
      <c r="C643" s="281"/>
      <c r="D643" s="281"/>
    </row>
    <row r="644" spans="3:4">
      <c r="C644" s="281"/>
      <c r="D644" s="281"/>
    </row>
    <row r="645" spans="3:4">
      <c r="C645" s="281"/>
      <c r="D645" s="281"/>
    </row>
    <row r="646" spans="3:4">
      <c r="C646" s="281"/>
      <c r="D646" s="281"/>
    </row>
    <row r="647" spans="3:4">
      <c r="C647" s="281"/>
      <c r="D647" s="281"/>
    </row>
    <row r="648" spans="3:4">
      <c r="C648" s="281"/>
      <c r="D648" s="281"/>
    </row>
    <row r="649" spans="3:4">
      <c r="C649" s="281"/>
      <c r="D649" s="281"/>
    </row>
    <row r="650" spans="3:4">
      <c r="C650" s="281"/>
      <c r="D650" s="281"/>
    </row>
    <row r="651" spans="3:4">
      <c r="C651" s="281"/>
      <c r="D651" s="281"/>
    </row>
    <row r="652" spans="3:4">
      <c r="C652" s="281"/>
      <c r="D652" s="281"/>
    </row>
    <row r="653" spans="3:4">
      <c r="C653" s="281"/>
      <c r="D653" s="281"/>
    </row>
    <row r="654" spans="3:4">
      <c r="C654" s="281"/>
      <c r="D654"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r:id="rId1"/>
  <headerFooter alignWithMargins="0">
    <oddHeader>&amp;CInk Supplier # 2
HAP / VOC Date</oddHeader>
    <oddFooter>&amp;L&amp;F&amp;RReport Run Date : &amp;D</oddFooter>
  </headerFooter>
  <rowBreaks count="3" manualBreakCount="3">
    <brk id="39" max="16383" man="1"/>
    <brk id="63" max="16383" man="1"/>
    <brk id="87" max="16383" man="1"/>
  </rowBreaks>
</worksheet>
</file>

<file path=xl/worksheets/sheet12.xml><?xml version="1.0" encoding="utf-8"?>
<worksheet xmlns="http://schemas.openxmlformats.org/spreadsheetml/2006/main" xmlns:r="http://schemas.openxmlformats.org/officeDocument/2006/relationships">
  <sheetPr codeName="Sheet3"/>
  <dimension ref="A1:M111"/>
  <sheetViews>
    <sheetView zoomScale="90" workbookViewId="0">
      <pane xSplit="2" ySplit="39" topLeftCell="C40" activePane="bottomRight" state="frozen"/>
      <selection activeCell="A57" sqref="A57"/>
      <selection pane="topRight" activeCell="A57" sqref="A57"/>
      <selection pane="bottomLeft" activeCell="A57" sqref="A57"/>
      <selection pane="bottomRight" activeCell="C40" sqref="C40"/>
    </sheetView>
  </sheetViews>
  <sheetFormatPr defaultRowHeight="12.75"/>
  <cols>
    <col min="1" max="1" width="16" style="25" customWidth="1"/>
    <col min="2" max="2" width="9.28515625" style="29" customWidth="1"/>
    <col min="3" max="3" width="14.28515625" style="30" customWidth="1"/>
    <col min="4" max="4" width="13.7109375" style="30" customWidth="1"/>
    <col min="5" max="10" width="10.140625" style="30" customWidth="1"/>
    <col min="11" max="16384" width="9.140625" style="25"/>
  </cols>
  <sheetData>
    <row r="1" spans="1:10">
      <c r="A1" s="1" t="s">
        <v>119</v>
      </c>
      <c r="B1" s="24"/>
      <c r="C1" s="3"/>
      <c r="D1" s="3"/>
      <c r="E1" s="540" t="s">
        <v>0</v>
      </c>
      <c r="F1" s="540"/>
      <c r="G1" s="541" t="s">
        <v>1</v>
      </c>
      <c r="H1" s="541"/>
      <c r="I1" s="541" t="s">
        <v>2</v>
      </c>
      <c r="J1" s="541"/>
    </row>
    <row r="2" spans="1:10">
      <c r="A2" s="1" t="str">
        <f>Plant</f>
        <v>Anytown</v>
      </c>
      <c r="B2" s="24"/>
      <c r="C2" s="3" t="s">
        <v>3</v>
      </c>
      <c r="D2" s="3" t="s">
        <v>4</v>
      </c>
      <c r="E2" s="540" t="s">
        <v>5</v>
      </c>
      <c r="F2" s="540"/>
      <c r="G2" s="541" t="s">
        <v>6</v>
      </c>
      <c r="H2" s="541"/>
      <c r="I2" s="541" t="s">
        <v>6</v>
      </c>
      <c r="J2" s="541"/>
    </row>
    <row r="3" spans="1:10" ht="13.5" thickBot="1">
      <c r="A3" s="2"/>
      <c r="B3" s="24" t="s">
        <v>7</v>
      </c>
      <c r="C3" s="3" t="s">
        <v>8</v>
      </c>
      <c r="D3" s="3" t="s">
        <v>8</v>
      </c>
      <c r="E3" s="3" t="s">
        <v>9</v>
      </c>
      <c r="F3" s="3" t="s">
        <v>10</v>
      </c>
      <c r="G3" s="3" t="s">
        <v>9</v>
      </c>
      <c r="H3" s="3" t="s">
        <v>10</v>
      </c>
      <c r="I3" s="3" t="s">
        <v>9</v>
      </c>
      <c r="J3" s="3" t="s">
        <v>10</v>
      </c>
    </row>
    <row r="4" spans="1:10" hidden="1">
      <c r="A4" s="26"/>
      <c r="B4" s="50"/>
      <c r="C4" s="56"/>
      <c r="D4" s="31"/>
      <c r="E4" s="53"/>
      <c r="F4" s="59"/>
      <c r="G4" s="56"/>
      <c r="H4" s="31"/>
      <c r="I4" s="53"/>
      <c r="J4" s="31"/>
    </row>
    <row r="5" spans="1:10" hidden="1">
      <c r="A5" s="27"/>
      <c r="B5" s="51"/>
      <c r="C5" s="57"/>
      <c r="D5" s="32"/>
      <c r="E5" s="54"/>
      <c r="F5" s="60"/>
      <c r="G5" s="57"/>
      <c r="H5" s="32"/>
      <c r="I5" s="54"/>
      <c r="J5" s="32"/>
    </row>
    <row r="6" spans="1:10" hidden="1">
      <c r="A6" s="27"/>
      <c r="B6" s="51"/>
      <c r="C6" s="57"/>
      <c r="D6" s="32"/>
      <c r="E6" s="54"/>
      <c r="F6" s="60"/>
      <c r="G6" s="57"/>
      <c r="H6" s="32"/>
      <c r="I6" s="54"/>
      <c r="J6" s="32"/>
    </row>
    <row r="7" spans="1:10" hidden="1">
      <c r="A7" s="27"/>
      <c r="B7" s="51"/>
      <c r="C7" s="57"/>
      <c r="D7" s="32"/>
      <c r="E7" s="54"/>
      <c r="F7" s="60"/>
      <c r="G7" s="57"/>
      <c r="H7" s="32"/>
      <c r="I7" s="54"/>
      <c r="J7" s="32"/>
    </row>
    <row r="8" spans="1:10" hidden="1">
      <c r="A8" s="27"/>
      <c r="B8" s="51"/>
      <c r="C8" s="57"/>
      <c r="D8" s="32"/>
      <c r="E8" s="54"/>
      <c r="F8" s="60"/>
      <c r="G8" s="57"/>
      <c r="H8" s="32"/>
      <c r="I8" s="54"/>
      <c r="J8" s="32"/>
    </row>
    <row r="9" spans="1:10" hidden="1">
      <c r="A9" s="27"/>
      <c r="B9" s="51"/>
      <c r="C9" s="57"/>
      <c r="D9" s="32"/>
      <c r="E9" s="54"/>
      <c r="F9" s="60"/>
      <c r="G9" s="57"/>
      <c r="H9" s="32"/>
      <c r="I9" s="54"/>
      <c r="J9" s="32"/>
    </row>
    <row r="10" spans="1:10" hidden="1">
      <c r="A10" s="27"/>
      <c r="B10" s="51"/>
      <c r="C10" s="57"/>
      <c r="D10" s="32"/>
      <c r="E10" s="54"/>
      <c r="F10" s="60"/>
      <c r="G10" s="57"/>
      <c r="H10" s="32"/>
      <c r="I10" s="54"/>
      <c r="J10" s="32"/>
    </row>
    <row r="11" spans="1:10" hidden="1">
      <c r="A11" s="27"/>
      <c r="B11" s="51"/>
      <c r="C11" s="57"/>
      <c r="D11" s="32"/>
      <c r="E11" s="54"/>
      <c r="F11" s="60"/>
      <c r="G11" s="57"/>
      <c r="H11" s="32"/>
      <c r="I11" s="54"/>
      <c r="J11" s="32"/>
    </row>
    <row r="12" spans="1:10" hidden="1">
      <c r="A12" s="27"/>
      <c r="B12" s="51"/>
      <c r="C12" s="57"/>
      <c r="D12" s="32"/>
      <c r="E12" s="54"/>
      <c r="F12" s="60"/>
      <c r="G12" s="57"/>
      <c r="H12" s="32"/>
      <c r="I12" s="54"/>
      <c r="J12" s="32"/>
    </row>
    <row r="13" spans="1:10" hidden="1">
      <c r="A13" s="27"/>
      <c r="B13" s="51"/>
      <c r="C13" s="57"/>
      <c r="D13" s="32"/>
      <c r="E13" s="54"/>
      <c r="F13" s="60"/>
      <c r="G13" s="57"/>
      <c r="H13" s="32"/>
      <c r="I13" s="54"/>
      <c r="J13" s="32"/>
    </row>
    <row r="14" spans="1:10" hidden="1">
      <c r="A14" s="27"/>
      <c r="B14" s="51"/>
      <c r="C14" s="57"/>
      <c r="D14" s="32"/>
      <c r="E14" s="54"/>
      <c r="F14" s="60"/>
      <c r="G14" s="57"/>
      <c r="H14" s="32"/>
      <c r="I14" s="54"/>
      <c r="J14" s="32"/>
    </row>
    <row r="15" spans="1:10" ht="13.5" hidden="1" thickBot="1">
      <c r="A15" s="28"/>
      <c r="B15" s="52"/>
      <c r="C15" s="58"/>
      <c r="D15" s="33"/>
      <c r="E15" s="55"/>
      <c r="F15" s="61"/>
      <c r="G15" s="58"/>
      <c r="H15" s="33"/>
      <c r="I15" s="55"/>
      <c r="J15" s="33"/>
    </row>
    <row r="16" spans="1:10" s="264" customFormat="1" hidden="1">
      <c r="A16" s="258"/>
      <c r="B16" s="259"/>
      <c r="C16" s="260"/>
      <c r="D16" s="261"/>
      <c r="E16" s="262"/>
      <c r="F16" s="263"/>
      <c r="G16" s="262"/>
      <c r="H16" s="263"/>
      <c r="I16" s="262"/>
      <c r="J16" s="261"/>
    </row>
    <row r="17" spans="1:10" s="264" customFormat="1" hidden="1">
      <c r="A17" s="258"/>
      <c r="B17" s="259"/>
      <c r="C17" s="260"/>
      <c r="D17" s="261"/>
      <c r="E17" s="262"/>
      <c r="F17" s="263"/>
      <c r="G17" s="262"/>
      <c r="H17" s="263"/>
      <c r="I17" s="262"/>
      <c r="J17" s="261"/>
    </row>
    <row r="18" spans="1:10" s="264" customFormat="1" hidden="1">
      <c r="A18" s="258"/>
      <c r="B18" s="259"/>
      <c r="C18" s="260"/>
      <c r="D18" s="261"/>
      <c r="E18" s="262"/>
      <c r="F18" s="263"/>
      <c r="G18" s="262"/>
      <c r="H18" s="263"/>
      <c r="I18" s="262"/>
      <c r="J18" s="261"/>
    </row>
    <row r="19" spans="1:10" s="264" customFormat="1" hidden="1">
      <c r="A19" s="258"/>
      <c r="B19" s="259"/>
      <c r="C19" s="260"/>
      <c r="D19" s="261"/>
      <c r="E19" s="262"/>
      <c r="F19" s="263"/>
      <c r="G19" s="262"/>
      <c r="H19" s="263"/>
      <c r="I19" s="262"/>
      <c r="J19" s="261"/>
    </row>
    <row r="20" spans="1:10" s="264" customFormat="1" hidden="1">
      <c r="A20" s="258"/>
      <c r="B20" s="259"/>
      <c r="C20" s="260"/>
      <c r="D20" s="261"/>
      <c r="E20" s="262"/>
      <c r="F20" s="263"/>
      <c r="G20" s="262"/>
      <c r="H20" s="263"/>
      <c r="I20" s="262"/>
      <c r="J20" s="261"/>
    </row>
    <row r="21" spans="1:10" s="264" customFormat="1" hidden="1">
      <c r="A21" s="258"/>
      <c r="B21" s="259"/>
      <c r="C21" s="260"/>
      <c r="D21" s="261"/>
      <c r="E21" s="262"/>
      <c r="F21" s="263"/>
      <c r="G21" s="262"/>
      <c r="H21" s="263"/>
      <c r="I21" s="262"/>
      <c r="J21" s="261"/>
    </row>
    <row r="22" spans="1:10" s="264" customFormat="1" hidden="1">
      <c r="A22" s="258"/>
      <c r="B22" s="259"/>
      <c r="C22" s="260"/>
      <c r="D22" s="261"/>
      <c r="E22" s="262"/>
      <c r="F22" s="263"/>
      <c r="G22" s="262"/>
      <c r="H22" s="263"/>
      <c r="I22" s="262"/>
      <c r="J22" s="261"/>
    </row>
    <row r="23" spans="1:10" s="264" customFormat="1" hidden="1">
      <c r="A23" s="258"/>
      <c r="B23" s="259"/>
      <c r="C23" s="260"/>
      <c r="D23" s="261"/>
      <c r="E23" s="262"/>
      <c r="F23" s="263"/>
      <c r="G23" s="262"/>
      <c r="H23" s="263"/>
      <c r="I23" s="262"/>
      <c r="J23" s="261"/>
    </row>
    <row r="24" spans="1:10" s="264" customFormat="1" hidden="1">
      <c r="A24" s="258"/>
      <c r="B24" s="259"/>
      <c r="C24" s="260"/>
      <c r="D24" s="261"/>
      <c r="E24" s="262"/>
      <c r="F24" s="263"/>
      <c r="G24" s="262"/>
      <c r="H24" s="263"/>
      <c r="I24" s="262"/>
      <c r="J24" s="261"/>
    </row>
    <row r="25" spans="1:10" s="264" customFormat="1" hidden="1">
      <c r="A25" s="258"/>
      <c r="B25" s="259"/>
      <c r="C25" s="260"/>
      <c r="D25" s="261"/>
      <c r="E25" s="262"/>
      <c r="F25" s="263"/>
      <c r="G25" s="262"/>
      <c r="H25" s="263"/>
      <c r="I25" s="262"/>
      <c r="J25" s="261"/>
    </row>
    <row r="26" spans="1:10" s="264" customFormat="1" hidden="1">
      <c r="A26" s="258"/>
      <c r="B26" s="259"/>
      <c r="C26" s="260"/>
      <c r="D26" s="261"/>
      <c r="E26" s="262"/>
      <c r="F26" s="263"/>
      <c r="G26" s="262"/>
      <c r="H26" s="263"/>
      <c r="I26" s="262"/>
      <c r="J26" s="261"/>
    </row>
    <row r="27" spans="1:10" s="264" customFormat="1" hidden="1">
      <c r="A27" s="258"/>
      <c r="B27" s="259"/>
      <c r="C27" s="260"/>
      <c r="D27" s="261"/>
      <c r="E27" s="262"/>
      <c r="F27" s="263"/>
      <c r="G27" s="262"/>
      <c r="H27" s="263"/>
      <c r="I27" s="262"/>
      <c r="J27" s="261"/>
    </row>
    <row r="28" spans="1:10" s="264" customFormat="1" hidden="1">
      <c r="A28" s="258"/>
      <c r="B28" s="259"/>
      <c r="C28" s="260"/>
      <c r="D28" s="261"/>
      <c r="E28" s="262"/>
      <c r="F28" s="263"/>
      <c r="G28" s="262"/>
      <c r="H28" s="263"/>
      <c r="I28" s="262"/>
      <c r="J28" s="261"/>
    </row>
    <row r="29" spans="1:10" s="264" customFormat="1" hidden="1">
      <c r="A29" s="258"/>
      <c r="B29" s="259"/>
      <c r="C29" s="260"/>
      <c r="D29" s="261"/>
      <c r="E29" s="262"/>
      <c r="F29" s="263"/>
      <c r="G29" s="262"/>
      <c r="H29" s="263"/>
      <c r="I29" s="262"/>
      <c r="J29" s="261"/>
    </row>
    <row r="30" spans="1:10" s="264" customFormat="1" hidden="1">
      <c r="A30" s="258"/>
      <c r="B30" s="259"/>
      <c r="C30" s="260"/>
      <c r="D30" s="261"/>
      <c r="E30" s="262"/>
      <c r="F30" s="263"/>
      <c r="G30" s="262"/>
      <c r="H30" s="263"/>
      <c r="I30" s="262"/>
      <c r="J30" s="261"/>
    </row>
    <row r="31" spans="1:10" s="264" customFormat="1" hidden="1">
      <c r="A31" s="258"/>
      <c r="B31" s="259"/>
      <c r="C31" s="260"/>
      <c r="D31" s="261"/>
      <c r="E31" s="262"/>
      <c r="F31" s="263"/>
      <c r="G31" s="262"/>
      <c r="H31" s="263"/>
      <c r="I31" s="262"/>
      <c r="J31" s="261"/>
    </row>
    <row r="32" spans="1:10" s="264" customFormat="1" hidden="1">
      <c r="A32" s="258"/>
      <c r="B32" s="259"/>
      <c r="C32" s="260"/>
      <c r="D32" s="261"/>
      <c r="E32" s="262"/>
      <c r="F32" s="263"/>
      <c r="G32" s="262"/>
      <c r="H32" s="263"/>
      <c r="I32" s="262"/>
      <c r="J32" s="261"/>
    </row>
    <row r="33" spans="1:13" s="264" customFormat="1" hidden="1">
      <c r="A33" s="258"/>
      <c r="B33" s="259"/>
      <c r="C33" s="260"/>
      <c r="D33" s="261"/>
      <c r="E33" s="262"/>
      <c r="F33" s="263"/>
      <c r="G33" s="262"/>
      <c r="H33" s="263"/>
      <c r="I33" s="262"/>
      <c r="J33" s="261"/>
    </row>
    <row r="34" spans="1:13" s="264" customFormat="1" hidden="1">
      <c r="A34" s="258"/>
      <c r="B34" s="259"/>
      <c r="C34" s="260"/>
      <c r="D34" s="261"/>
      <c r="E34" s="262"/>
      <c r="F34" s="263"/>
      <c r="G34" s="262"/>
      <c r="H34" s="263"/>
      <c r="I34" s="262"/>
      <c r="J34" s="261"/>
    </row>
    <row r="35" spans="1:13" s="264" customFormat="1" hidden="1">
      <c r="A35" s="258"/>
      <c r="B35" s="259"/>
      <c r="C35" s="260"/>
      <c r="D35" s="261"/>
      <c r="E35" s="262"/>
      <c r="F35" s="263"/>
      <c r="G35" s="262"/>
      <c r="H35" s="263"/>
      <c r="I35" s="262"/>
      <c r="J35" s="261"/>
    </row>
    <row r="36" spans="1:13" s="264" customFormat="1" hidden="1">
      <c r="A36" s="258"/>
      <c r="B36" s="259"/>
      <c r="C36" s="260"/>
      <c r="D36" s="261"/>
      <c r="E36" s="262"/>
      <c r="F36" s="263"/>
      <c r="G36" s="262"/>
      <c r="H36" s="263"/>
      <c r="I36" s="262"/>
      <c r="J36" s="261"/>
    </row>
    <row r="37" spans="1:13" s="264" customFormat="1" hidden="1">
      <c r="A37" s="258"/>
      <c r="B37" s="259"/>
      <c r="C37" s="260"/>
      <c r="D37" s="261"/>
      <c r="E37" s="262"/>
      <c r="F37" s="263"/>
      <c r="G37" s="262"/>
      <c r="H37" s="263"/>
      <c r="I37" s="262"/>
      <c r="J37" s="261"/>
    </row>
    <row r="38" spans="1:13" s="264" customFormat="1" hidden="1">
      <c r="A38" s="258"/>
      <c r="B38" s="259"/>
      <c r="C38" s="260"/>
      <c r="D38" s="261"/>
      <c r="E38" s="262"/>
      <c r="F38" s="263"/>
      <c r="G38" s="262"/>
      <c r="H38" s="263"/>
      <c r="I38" s="262"/>
      <c r="J38" s="261"/>
    </row>
    <row r="39" spans="1:13" s="264" customFormat="1" ht="13.5" hidden="1" thickBot="1">
      <c r="A39" s="258"/>
      <c r="B39" s="259"/>
      <c r="C39" s="260"/>
      <c r="D39" s="261"/>
      <c r="E39" s="262"/>
      <c r="F39" s="263"/>
      <c r="G39" s="262"/>
      <c r="H39" s="263"/>
      <c r="I39" s="262"/>
      <c r="J39" s="261"/>
    </row>
    <row r="40" spans="1:13">
      <c r="A40" s="287"/>
      <c r="B40" s="504">
        <v>39083</v>
      </c>
      <c r="C40" s="446"/>
      <c r="D40" s="447"/>
      <c r="E40" s="436"/>
      <c r="F40" s="437"/>
      <c r="G40" s="436"/>
      <c r="H40" s="437"/>
      <c r="I40" s="436"/>
      <c r="J40" s="438"/>
    </row>
    <row r="41" spans="1:13">
      <c r="A41" s="28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c r="L41" s="302"/>
      <c r="M41" s="302"/>
    </row>
    <row r="42" spans="1:13">
      <c r="A42" s="288"/>
      <c r="B42" s="502">
        <v>39142</v>
      </c>
      <c r="C42" s="448"/>
      <c r="D42" s="449"/>
      <c r="E42" s="439" t="str">
        <f t="shared" si="0"/>
        <v/>
      </c>
      <c r="F42" s="440" t="str">
        <f t="shared" si="1"/>
        <v/>
      </c>
      <c r="G42" s="439" t="str">
        <f t="shared" si="2"/>
        <v/>
      </c>
      <c r="H42" s="440" t="str">
        <f t="shared" si="3"/>
        <v/>
      </c>
      <c r="I42" s="439"/>
      <c r="J42" s="441"/>
      <c r="L42" s="302"/>
      <c r="M42" s="302"/>
    </row>
    <row r="43" spans="1:13">
      <c r="A43" s="288"/>
      <c r="B43" s="502">
        <v>39173</v>
      </c>
      <c r="C43" s="448"/>
      <c r="D43" s="449"/>
      <c r="E43" s="439" t="str">
        <f t="shared" si="0"/>
        <v/>
      </c>
      <c r="F43" s="440" t="str">
        <f t="shared" si="1"/>
        <v/>
      </c>
      <c r="G43" s="439" t="str">
        <f t="shared" si="2"/>
        <v/>
      </c>
      <c r="H43" s="440" t="str">
        <f t="shared" si="3"/>
        <v/>
      </c>
      <c r="I43" s="439"/>
      <c r="J43" s="441"/>
      <c r="L43" s="302"/>
      <c r="M43" s="302"/>
    </row>
    <row r="44" spans="1:13">
      <c r="A44" s="288"/>
      <c r="B44" s="502">
        <v>39203</v>
      </c>
      <c r="C44" s="448"/>
      <c r="D44" s="449"/>
      <c r="E44" s="439" t="str">
        <f t="shared" si="0"/>
        <v/>
      </c>
      <c r="F44" s="440" t="str">
        <f t="shared" si="1"/>
        <v/>
      </c>
      <c r="G44" s="439" t="str">
        <f t="shared" si="2"/>
        <v/>
      </c>
      <c r="H44" s="440" t="str">
        <f t="shared" si="3"/>
        <v/>
      </c>
      <c r="I44" s="439"/>
      <c r="J44" s="441"/>
      <c r="L44" s="302"/>
      <c r="M44" s="302"/>
    </row>
    <row r="45" spans="1:13">
      <c r="A45" s="288"/>
      <c r="B45" s="502">
        <v>39234</v>
      </c>
      <c r="C45" s="448"/>
      <c r="D45" s="449"/>
      <c r="E45" s="439" t="str">
        <f t="shared" si="0"/>
        <v/>
      </c>
      <c r="F45" s="440" t="str">
        <f t="shared" si="1"/>
        <v/>
      </c>
      <c r="G45" s="439" t="str">
        <f t="shared" si="2"/>
        <v/>
      </c>
      <c r="H45" s="440" t="str">
        <f t="shared" si="3"/>
        <v/>
      </c>
      <c r="I45" s="439"/>
      <c r="J45" s="441"/>
      <c r="L45" s="302"/>
      <c r="M45" s="302"/>
    </row>
    <row r="46" spans="1:13">
      <c r="A46" s="288"/>
      <c r="B46" s="502">
        <v>39264</v>
      </c>
      <c r="C46" s="448"/>
      <c r="D46" s="449"/>
      <c r="E46" s="439" t="str">
        <f t="shared" si="0"/>
        <v/>
      </c>
      <c r="F46" s="440" t="str">
        <f t="shared" si="1"/>
        <v/>
      </c>
      <c r="G46" s="439" t="str">
        <f t="shared" si="2"/>
        <v/>
      </c>
      <c r="H46" s="440" t="str">
        <f t="shared" si="3"/>
        <v/>
      </c>
      <c r="I46" s="439"/>
      <c r="J46" s="441"/>
      <c r="L46" s="302"/>
      <c r="M46" s="302"/>
    </row>
    <row r="47" spans="1:13">
      <c r="A47" s="288"/>
      <c r="B47" s="502">
        <v>39295</v>
      </c>
      <c r="C47" s="448"/>
      <c r="D47" s="449"/>
      <c r="E47" s="439" t="str">
        <f t="shared" si="0"/>
        <v/>
      </c>
      <c r="F47" s="440" t="str">
        <f t="shared" si="1"/>
        <v/>
      </c>
      <c r="G47" s="439" t="str">
        <f t="shared" si="2"/>
        <v/>
      </c>
      <c r="H47" s="440" t="str">
        <f t="shared" si="3"/>
        <v/>
      </c>
      <c r="I47" s="439"/>
      <c r="J47" s="441"/>
      <c r="L47" s="302"/>
      <c r="M47" s="302"/>
    </row>
    <row r="48" spans="1:13">
      <c r="A48" s="288"/>
      <c r="B48" s="502">
        <v>39326</v>
      </c>
      <c r="C48" s="448"/>
      <c r="D48" s="449"/>
      <c r="E48" s="439" t="str">
        <f t="shared" si="0"/>
        <v/>
      </c>
      <c r="F48" s="440" t="str">
        <f t="shared" si="1"/>
        <v/>
      </c>
      <c r="G48" s="439" t="str">
        <f t="shared" si="2"/>
        <v/>
      </c>
      <c r="H48" s="440" t="str">
        <f t="shared" si="3"/>
        <v/>
      </c>
      <c r="I48" s="439"/>
      <c r="J48" s="441"/>
      <c r="L48" s="302"/>
      <c r="M48" s="302"/>
    </row>
    <row r="49" spans="1:13">
      <c r="A49" s="288"/>
      <c r="B49" s="502">
        <v>39356</v>
      </c>
      <c r="C49" s="448"/>
      <c r="D49" s="449"/>
      <c r="E49" s="439" t="str">
        <f t="shared" si="0"/>
        <v/>
      </c>
      <c r="F49" s="440" t="str">
        <f t="shared" si="1"/>
        <v/>
      </c>
      <c r="G49" s="439" t="str">
        <f t="shared" si="2"/>
        <v/>
      </c>
      <c r="H49" s="440" t="str">
        <f t="shared" si="3"/>
        <v/>
      </c>
      <c r="I49" s="439"/>
      <c r="J49" s="441"/>
      <c r="L49" s="302"/>
      <c r="M49" s="302"/>
    </row>
    <row r="50" spans="1:13">
      <c r="A50" s="288"/>
      <c r="B50" s="502">
        <v>39387</v>
      </c>
      <c r="C50" s="448"/>
      <c r="D50" s="449"/>
      <c r="E50" s="439" t="str">
        <f t="shared" si="0"/>
        <v/>
      </c>
      <c r="F50" s="440" t="str">
        <f t="shared" si="1"/>
        <v/>
      </c>
      <c r="G50" s="439" t="str">
        <f t="shared" si="2"/>
        <v/>
      </c>
      <c r="H50" s="440" t="str">
        <f t="shared" si="3"/>
        <v/>
      </c>
      <c r="I50" s="439"/>
      <c r="J50" s="441"/>
      <c r="L50" s="302"/>
      <c r="M50" s="302"/>
    </row>
    <row r="51" spans="1:13" ht="13.5" thickBot="1">
      <c r="A51" s="288"/>
      <c r="B51" s="503">
        <v>39417</v>
      </c>
      <c r="C51" s="450"/>
      <c r="D51" s="451"/>
      <c r="E51" s="442" t="str">
        <f t="shared" ref="E51:F56" si="4">IF(C51="","",AVERAGE(C40:C51))</f>
        <v/>
      </c>
      <c r="F51" s="443" t="str">
        <f t="shared" si="4"/>
        <v/>
      </c>
      <c r="G51" s="444" t="str">
        <f t="shared" ref="G51:H53" si="5">IF(E51="","",SUM(C40:C51))</f>
        <v/>
      </c>
      <c r="H51" s="443" t="str">
        <f t="shared" si="5"/>
        <v/>
      </c>
      <c r="I51" s="442">
        <f>SUM(C40:C51)</f>
        <v>0</v>
      </c>
      <c r="J51" s="445">
        <f>SUM(D40:D51)</f>
        <v>0</v>
      </c>
      <c r="L51" s="302"/>
      <c r="M51" s="302"/>
    </row>
    <row r="52" spans="1:13">
      <c r="A52" s="288"/>
      <c r="B52" s="504">
        <v>39448</v>
      </c>
      <c r="C52" s="446"/>
      <c r="D52" s="447"/>
      <c r="E52" s="436" t="str">
        <f t="shared" si="4"/>
        <v/>
      </c>
      <c r="F52" s="437" t="str">
        <f t="shared" si="4"/>
        <v/>
      </c>
      <c r="G52" s="436" t="str">
        <f t="shared" si="5"/>
        <v/>
      </c>
      <c r="H52" s="437" t="str">
        <f t="shared" si="5"/>
        <v/>
      </c>
      <c r="I52" s="436"/>
      <c r="J52" s="438"/>
      <c r="L52" s="302"/>
      <c r="M52" s="302"/>
    </row>
    <row r="53" spans="1:13">
      <c r="A53" s="288"/>
      <c r="B53" s="502">
        <v>39479</v>
      </c>
      <c r="C53" s="448"/>
      <c r="D53" s="449"/>
      <c r="E53" s="439" t="str">
        <f t="shared" si="4"/>
        <v/>
      </c>
      <c r="F53" s="440" t="str">
        <f t="shared" si="4"/>
        <v/>
      </c>
      <c r="G53" s="439" t="str">
        <f t="shared" si="5"/>
        <v/>
      </c>
      <c r="H53" s="440" t="str">
        <f t="shared" si="5"/>
        <v/>
      </c>
      <c r="I53" s="439"/>
      <c r="J53" s="441"/>
      <c r="L53" s="302"/>
      <c r="M53" s="302"/>
    </row>
    <row r="54" spans="1:13">
      <c r="A54" s="288"/>
      <c r="B54" s="502">
        <v>39508</v>
      </c>
      <c r="C54" s="448"/>
      <c r="D54" s="449"/>
      <c r="E54" s="439" t="str">
        <f t="shared" si="4"/>
        <v/>
      </c>
      <c r="F54" s="440" t="str">
        <f t="shared" si="4"/>
        <v/>
      </c>
      <c r="G54" s="439" t="str">
        <f t="shared" ref="G54:H62" si="6">IF(E54="","",SUM(C43:C54))</f>
        <v/>
      </c>
      <c r="H54" s="440" t="str">
        <f t="shared" si="6"/>
        <v/>
      </c>
      <c r="I54" s="439"/>
      <c r="J54" s="441"/>
      <c r="L54" s="302"/>
      <c r="M54" s="302"/>
    </row>
    <row r="55" spans="1:13">
      <c r="A55" s="288"/>
      <c r="B55" s="502">
        <v>39539</v>
      </c>
      <c r="C55" s="448"/>
      <c r="D55" s="449"/>
      <c r="E55" s="439" t="str">
        <f t="shared" si="4"/>
        <v/>
      </c>
      <c r="F55" s="440" t="str">
        <f t="shared" si="4"/>
        <v/>
      </c>
      <c r="G55" s="439" t="str">
        <f t="shared" si="6"/>
        <v/>
      </c>
      <c r="H55" s="440" t="str">
        <f t="shared" si="6"/>
        <v/>
      </c>
      <c r="I55" s="439"/>
      <c r="J55" s="441"/>
      <c r="L55" s="302"/>
      <c r="M55" s="302"/>
    </row>
    <row r="56" spans="1:13">
      <c r="A56" s="288"/>
      <c r="B56" s="502">
        <v>39569</v>
      </c>
      <c r="C56" s="448"/>
      <c r="D56" s="449"/>
      <c r="E56" s="439" t="str">
        <f t="shared" si="4"/>
        <v/>
      </c>
      <c r="F56" s="440" t="str">
        <f t="shared" si="4"/>
        <v/>
      </c>
      <c r="G56" s="439" t="str">
        <f t="shared" si="6"/>
        <v/>
      </c>
      <c r="H56" s="440" t="str">
        <f t="shared" si="6"/>
        <v/>
      </c>
      <c r="I56" s="439"/>
      <c r="J56" s="441"/>
      <c r="L56" s="302"/>
      <c r="M56" s="302"/>
    </row>
    <row r="57" spans="1:13">
      <c r="A57" s="288"/>
      <c r="B57" s="502">
        <v>39600</v>
      </c>
      <c r="C57" s="448"/>
      <c r="D57" s="449"/>
      <c r="E57" s="439" t="str">
        <f t="shared" ref="E57:F72" si="7">IF(C57="","",AVERAGE(C46:C57))</f>
        <v/>
      </c>
      <c r="F57" s="440" t="str">
        <f t="shared" si="7"/>
        <v/>
      </c>
      <c r="G57" s="439" t="str">
        <f t="shared" si="6"/>
        <v/>
      </c>
      <c r="H57" s="440" t="str">
        <f t="shared" si="6"/>
        <v/>
      </c>
      <c r="I57" s="439"/>
      <c r="J57" s="441"/>
      <c r="L57" s="302"/>
      <c r="M57" s="302"/>
    </row>
    <row r="58" spans="1:13">
      <c r="A58" s="288"/>
      <c r="B58" s="502">
        <v>39630</v>
      </c>
      <c r="C58" s="448"/>
      <c r="D58" s="449"/>
      <c r="E58" s="439" t="str">
        <f t="shared" si="7"/>
        <v/>
      </c>
      <c r="F58" s="440" t="str">
        <f t="shared" si="7"/>
        <v/>
      </c>
      <c r="G58" s="439" t="str">
        <f t="shared" si="6"/>
        <v/>
      </c>
      <c r="H58" s="440" t="str">
        <f t="shared" si="6"/>
        <v/>
      </c>
      <c r="I58" s="439"/>
      <c r="J58" s="441"/>
      <c r="L58" s="302"/>
      <c r="M58" s="302"/>
    </row>
    <row r="59" spans="1:13">
      <c r="A59" s="288"/>
      <c r="B59" s="502">
        <v>39661</v>
      </c>
      <c r="C59" s="448"/>
      <c r="D59" s="449"/>
      <c r="E59" s="439" t="str">
        <f t="shared" si="7"/>
        <v/>
      </c>
      <c r="F59" s="440" t="str">
        <f t="shared" si="7"/>
        <v/>
      </c>
      <c r="G59" s="439" t="str">
        <f t="shared" si="6"/>
        <v/>
      </c>
      <c r="H59" s="440" t="str">
        <f t="shared" si="6"/>
        <v/>
      </c>
      <c r="I59" s="439"/>
      <c r="J59" s="441"/>
      <c r="L59" s="302"/>
      <c r="M59" s="302"/>
    </row>
    <row r="60" spans="1:13">
      <c r="A60" s="288"/>
      <c r="B60" s="502">
        <v>39692</v>
      </c>
      <c r="C60" s="448"/>
      <c r="D60" s="449"/>
      <c r="E60" s="439" t="str">
        <f t="shared" si="7"/>
        <v/>
      </c>
      <c r="F60" s="440" t="str">
        <f t="shared" si="7"/>
        <v/>
      </c>
      <c r="G60" s="439" t="str">
        <f t="shared" si="6"/>
        <v/>
      </c>
      <c r="H60" s="440" t="str">
        <f t="shared" si="6"/>
        <v/>
      </c>
      <c r="I60" s="439"/>
      <c r="J60" s="441"/>
      <c r="L60" s="302"/>
      <c r="M60" s="302"/>
    </row>
    <row r="61" spans="1:13">
      <c r="A61" s="288"/>
      <c r="B61" s="502">
        <v>39722</v>
      </c>
      <c r="C61" s="448"/>
      <c r="D61" s="449"/>
      <c r="E61" s="439" t="str">
        <f t="shared" si="7"/>
        <v/>
      </c>
      <c r="F61" s="440" t="str">
        <f t="shared" si="7"/>
        <v/>
      </c>
      <c r="G61" s="439" t="str">
        <f t="shared" si="6"/>
        <v/>
      </c>
      <c r="H61" s="440" t="str">
        <f t="shared" si="6"/>
        <v/>
      </c>
      <c r="I61" s="439"/>
      <c r="J61" s="441"/>
      <c r="L61" s="302"/>
      <c r="M61" s="302"/>
    </row>
    <row r="62" spans="1:13">
      <c r="A62" s="288"/>
      <c r="B62" s="502">
        <v>39753</v>
      </c>
      <c r="C62" s="448"/>
      <c r="D62" s="449"/>
      <c r="E62" s="439" t="str">
        <f t="shared" si="7"/>
        <v/>
      </c>
      <c r="F62" s="440" t="str">
        <f t="shared" si="7"/>
        <v/>
      </c>
      <c r="G62" s="439" t="str">
        <f t="shared" si="6"/>
        <v/>
      </c>
      <c r="H62" s="440" t="str">
        <f t="shared" si="6"/>
        <v/>
      </c>
      <c r="I62" s="439"/>
      <c r="J62" s="441"/>
      <c r="L62" s="302"/>
      <c r="M62" s="302"/>
    </row>
    <row r="63" spans="1:13" ht="13.5" thickBot="1">
      <c r="A63" s="288"/>
      <c r="B63" s="503">
        <v>39783</v>
      </c>
      <c r="C63" s="450"/>
      <c r="D63" s="451"/>
      <c r="E63" s="442" t="str">
        <f t="shared" si="7"/>
        <v/>
      </c>
      <c r="F63" s="443" t="str">
        <f t="shared" si="7"/>
        <v/>
      </c>
      <c r="G63" s="444" t="str">
        <f t="shared" ref="G63:H65" si="8">IF(E63="","",SUM(C52:C63))</f>
        <v/>
      </c>
      <c r="H63" s="443" t="str">
        <f t="shared" si="8"/>
        <v/>
      </c>
      <c r="I63" s="442">
        <f>SUM(C52:C63)</f>
        <v>0</v>
      </c>
      <c r="J63" s="445">
        <f>SUM(D52:D63)</f>
        <v>0</v>
      </c>
      <c r="L63" s="302"/>
      <c r="M63" s="302"/>
    </row>
    <row r="64" spans="1:13">
      <c r="A64" s="288"/>
      <c r="B64" s="504">
        <v>39814</v>
      </c>
      <c r="C64" s="446"/>
      <c r="D64" s="447"/>
      <c r="E64" s="436" t="str">
        <f t="shared" si="7"/>
        <v/>
      </c>
      <c r="F64" s="437" t="str">
        <f t="shared" si="7"/>
        <v/>
      </c>
      <c r="G64" s="436" t="str">
        <f t="shared" si="8"/>
        <v/>
      </c>
      <c r="H64" s="437" t="str">
        <f t="shared" si="8"/>
        <v/>
      </c>
      <c r="I64" s="436"/>
      <c r="J64" s="438"/>
      <c r="L64" s="302"/>
      <c r="M64" s="302"/>
    </row>
    <row r="65" spans="1:13">
      <c r="A65" s="288"/>
      <c r="B65" s="502">
        <v>39845</v>
      </c>
      <c r="C65" s="448"/>
      <c r="D65" s="449"/>
      <c r="E65" s="439" t="str">
        <f t="shared" si="7"/>
        <v/>
      </c>
      <c r="F65" s="440" t="str">
        <f t="shared" si="7"/>
        <v/>
      </c>
      <c r="G65" s="439" t="str">
        <f t="shared" si="8"/>
        <v/>
      </c>
      <c r="H65" s="440" t="str">
        <f t="shared" si="8"/>
        <v/>
      </c>
      <c r="I65" s="439"/>
      <c r="J65" s="441"/>
      <c r="L65" s="302"/>
      <c r="M65" s="302"/>
    </row>
    <row r="66" spans="1:13">
      <c r="A66" s="288"/>
      <c r="B66" s="502">
        <v>39873</v>
      </c>
      <c r="C66" s="448"/>
      <c r="D66" s="449"/>
      <c r="E66" s="439" t="str">
        <f t="shared" si="7"/>
        <v/>
      </c>
      <c r="F66" s="440" t="str">
        <f t="shared" si="7"/>
        <v/>
      </c>
      <c r="G66" s="439" t="str">
        <f t="shared" ref="G66:H74" si="9">IF(E66="","",SUM(C55:C66))</f>
        <v/>
      </c>
      <c r="H66" s="440" t="str">
        <f t="shared" si="9"/>
        <v/>
      </c>
      <c r="I66" s="439"/>
      <c r="J66" s="441"/>
      <c r="L66" s="302"/>
      <c r="M66" s="302"/>
    </row>
    <row r="67" spans="1:13">
      <c r="A67" s="288"/>
      <c r="B67" s="502">
        <v>39904</v>
      </c>
      <c r="C67" s="448"/>
      <c r="D67" s="449"/>
      <c r="E67" s="439" t="str">
        <f t="shared" si="7"/>
        <v/>
      </c>
      <c r="F67" s="440" t="str">
        <f t="shared" si="7"/>
        <v/>
      </c>
      <c r="G67" s="439" t="str">
        <f t="shared" si="9"/>
        <v/>
      </c>
      <c r="H67" s="440" t="str">
        <f t="shared" si="9"/>
        <v/>
      </c>
      <c r="I67" s="439"/>
      <c r="J67" s="441"/>
      <c r="L67" s="302"/>
      <c r="M67" s="302"/>
    </row>
    <row r="68" spans="1:13">
      <c r="A68" s="288"/>
      <c r="B68" s="502">
        <v>39934</v>
      </c>
      <c r="C68" s="448"/>
      <c r="D68" s="449"/>
      <c r="E68" s="439" t="str">
        <f t="shared" si="7"/>
        <v/>
      </c>
      <c r="F68" s="440" t="str">
        <f t="shared" si="7"/>
        <v/>
      </c>
      <c r="G68" s="439" t="str">
        <f t="shared" si="9"/>
        <v/>
      </c>
      <c r="H68" s="440" t="str">
        <f t="shared" si="9"/>
        <v/>
      </c>
      <c r="I68" s="439"/>
      <c r="J68" s="441"/>
      <c r="L68" s="302"/>
      <c r="M68" s="302"/>
    </row>
    <row r="69" spans="1:13">
      <c r="A69" s="288"/>
      <c r="B69" s="502">
        <v>39965</v>
      </c>
      <c r="C69" s="448"/>
      <c r="D69" s="449"/>
      <c r="E69" s="439" t="str">
        <f t="shared" si="7"/>
        <v/>
      </c>
      <c r="F69" s="440" t="str">
        <f t="shared" si="7"/>
        <v/>
      </c>
      <c r="G69" s="439" t="str">
        <f t="shared" si="9"/>
        <v/>
      </c>
      <c r="H69" s="440" t="str">
        <f t="shared" si="9"/>
        <v/>
      </c>
      <c r="I69" s="439"/>
      <c r="J69" s="441"/>
      <c r="L69" s="302"/>
      <c r="M69" s="302"/>
    </row>
    <row r="70" spans="1:13">
      <c r="A70" s="288"/>
      <c r="B70" s="502">
        <v>39995</v>
      </c>
      <c r="C70" s="448"/>
      <c r="D70" s="449"/>
      <c r="E70" s="439" t="str">
        <f t="shared" si="7"/>
        <v/>
      </c>
      <c r="F70" s="440" t="str">
        <f t="shared" si="7"/>
        <v/>
      </c>
      <c r="G70" s="439" t="str">
        <f t="shared" si="9"/>
        <v/>
      </c>
      <c r="H70" s="440" t="str">
        <f t="shared" si="9"/>
        <v/>
      </c>
      <c r="I70" s="439"/>
      <c r="J70" s="441"/>
      <c r="L70" s="302"/>
      <c r="M70" s="302"/>
    </row>
    <row r="71" spans="1:13">
      <c r="A71" s="288"/>
      <c r="B71" s="502">
        <v>40026</v>
      </c>
      <c r="C71" s="448"/>
      <c r="D71" s="449"/>
      <c r="E71" s="439" t="str">
        <f t="shared" si="7"/>
        <v/>
      </c>
      <c r="F71" s="440" t="str">
        <f t="shared" si="7"/>
        <v/>
      </c>
      <c r="G71" s="439" t="str">
        <f t="shared" si="9"/>
        <v/>
      </c>
      <c r="H71" s="440" t="str">
        <f t="shared" si="9"/>
        <v/>
      </c>
      <c r="I71" s="439"/>
      <c r="J71" s="441"/>
      <c r="L71" s="302"/>
      <c r="M71" s="302"/>
    </row>
    <row r="72" spans="1:13">
      <c r="A72" s="288"/>
      <c r="B72" s="502">
        <v>40057</v>
      </c>
      <c r="C72" s="448"/>
      <c r="D72" s="449"/>
      <c r="E72" s="439" t="str">
        <f t="shared" si="7"/>
        <v/>
      </c>
      <c r="F72" s="440" t="str">
        <f t="shared" si="7"/>
        <v/>
      </c>
      <c r="G72" s="439" t="str">
        <f t="shared" si="9"/>
        <v/>
      </c>
      <c r="H72" s="440" t="str">
        <f t="shared" si="9"/>
        <v/>
      </c>
      <c r="I72" s="439"/>
      <c r="J72" s="441"/>
      <c r="L72" s="302"/>
      <c r="M72" s="302"/>
    </row>
    <row r="73" spans="1:13">
      <c r="A73" s="288"/>
      <c r="B73" s="502">
        <v>40087</v>
      </c>
      <c r="C73" s="448"/>
      <c r="D73" s="449"/>
      <c r="E73" s="439" t="str">
        <f t="shared" ref="E73:F87" si="10">IF(C73="","",AVERAGE(C62:C73))</f>
        <v/>
      </c>
      <c r="F73" s="440" t="str">
        <f t="shared" si="10"/>
        <v/>
      </c>
      <c r="G73" s="439" t="str">
        <f t="shared" si="9"/>
        <v/>
      </c>
      <c r="H73" s="440" t="str">
        <f t="shared" si="9"/>
        <v/>
      </c>
      <c r="I73" s="439"/>
      <c r="J73" s="441"/>
      <c r="L73" s="302"/>
      <c r="M73" s="302"/>
    </row>
    <row r="74" spans="1:13">
      <c r="A74" s="288"/>
      <c r="B74" s="502">
        <v>40118</v>
      </c>
      <c r="C74" s="448"/>
      <c r="D74" s="449"/>
      <c r="E74" s="439" t="str">
        <f t="shared" si="10"/>
        <v/>
      </c>
      <c r="F74" s="440" t="str">
        <f t="shared" si="10"/>
        <v/>
      </c>
      <c r="G74" s="439" t="str">
        <f t="shared" si="9"/>
        <v/>
      </c>
      <c r="H74" s="440" t="str">
        <f t="shared" si="9"/>
        <v/>
      </c>
      <c r="I74" s="439"/>
      <c r="J74" s="441"/>
      <c r="L74" s="302"/>
      <c r="M74" s="302"/>
    </row>
    <row r="75" spans="1:13" ht="13.5" thickBot="1">
      <c r="A75" s="288"/>
      <c r="B75" s="503">
        <v>40148</v>
      </c>
      <c r="C75" s="450"/>
      <c r="D75" s="451"/>
      <c r="E75" s="442" t="str">
        <f t="shared" si="10"/>
        <v/>
      </c>
      <c r="F75" s="443" t="str">
        <f t="shared" si="10"/>
        <v/>
      </c>
      <c r="G75" s="444" t="str">
        <f t="shared" ref="G75:H77" si="11">IF(E75="","",SUM(C64:C75))</f>
        <v/>
      </c>
      <c r="H75" s="443" t="str">
        <f t="shared" si="11"/>
        <v/>
      </c>
      <c r="I75" s="442">
        <f>SUM(C64:C75)</f>
        <v>0</v>
      </c>
      <c r="J75" s="445">
        <f>SUM(D64:D75)</f>
        <v>0</v>
      </c>
    </row>
    <row r="76" spans="1:13">
      <c r="A76" s="288"/>
      <c r="B76" s="504">
        <v>40179</v>
      </c>
      <c r="C76" s="446"/>
      <c r="D76" s="447"/>
      <c r="E76" s="436" t="str">
        <f t="shared" si="10"/>
        <v/>
      </c>
      <c r="F76" s="437" t="str">
        <f t="shared" si="10"/>
        <v/>
      </c>
      <c r="G76" s="436" t="str">
        <f t="shared" si="11"/>
        <v/>
      </c>
      <c r="H76" s="437" t="str">
        <f t="shared" si="11"/>
        <v/>
      </c>
      <c r="I76" s="436"/>
      <c r="J76" s="438"/>
    </row>
    <row r="77" spans="1:13">
      <c r="A77" s="288"/>
      <c r="B77" s="502">
        <v>40210</v>
      </c>
      <c r="C77" s="448"/>
      <c r="D77" s="449"/>
      <c r="E77" s="439" t="str">
        <f t="shared" si="10"/>
        <v/>
      </c>
      <c r="F77" s="440" t="str">
        <f t="shared" si="10"/>
        <v/>
      </c>
      <c r="G77" s="439" t="str">
        <f t="shared" si="11"/>
        <v/>
      </c>
      <c r="H77" s="440" t="str">
        <f t="shared" si="11"/>
        <v/>
      </c>
      <c r="I77" s="439"/>
      <c r="J77" s="441"/>
    </row>
    <row r="78" spans="1:13">
      <c r="A78" s="288"/>
      <c r="B78" s="502">
        <v>40238</v>
      </c>
      <c r="C78" s="448"/>
      <c r="D78" s="449"/>
      <c r="E78" s="439" t="str">
        <f t="shared" si="10"/>
        <v/>
      </c>
      <c r="F78" s="440" t="str">
        <f t="shared" si="10"/>
        <v/>
      </c>
      <c r="G78" s="439" t="str">
        <f t="shared" ref="G78:H86" si="12">IF(E78="","",SUM(C67:C78))</f>
        <v/>
      </c>
      <c r="H78" s="440" t="str">
        <f t="shared" si="12"/>
        <v/>
      </c>
      <c r="I78" s="439"/>
      <c r="J78" s="441"/>
    </row>
    <row r="79" spans="1:13">
      <c r="A79" s="288"/>
      <c r="B79" s="502">
        <v>40269</v>
      </c>
      <c r="C79" s="448"/>
      <c r="D79" s="449"/>
      <c r="E79" s="439" t="str">
        <f t="shared" si="10"/>
        <v/>
      </c>
      <c r="F79" s="440" t="str">
        <f t="shared" si="10"/>
        <v/>
      </c>
      <c r="G79" s="439" t="str">
        <f t="shared" si="12"/>
        <v/>
      </c>
      <c r="H79" s="440" t="str">
        <f t="shared" si="12"/>
        <v/>
      </c>
      <c r="I79" s="439"/>
      <c r="J79" s="441"/>
    </row>
    <row r="80" spans="1:13">
      <c r="A80" s="288"/>
      <c r="B80" s="502">
        <v>40299</v>
      </c>
      <c r="C80" s="448"/>
      <c r="D80" s="449"/>
      <c r="E80" s="439" t="str">
        <f t="shared" si="10"/>
        <v/>
      </c>
      <c r="F80" s="440" t="str">
        <f t="shared" si="10"/>
        <v/>
      </c>
      <c r="G80" s="439" t="str">
        <f t="shared" si="12"/>
        <v/>
      </c>
      <c r="H80" s="440" t="str">
        <f t="shared" si="12"/>
        <v/>
      </c>
      <c r="I80" s="439"/>
      <c r="J80" s="441"/>
    </row>
    <row r="81" spans="1:10">
      <c r="A81" s="288"/>
      <c r="B81" s="502">
        <v>40330</v>
      </c>
      <c r="C81" s="448"/>
      <c r="D81" s="449"/>
      <c r="E81" s="439" t="str">
        <f t="shared" si="10"/>
        <v/>
      </c>
      <c r="F81" s="440" t="str">
        <f t="shared" si="10"/>
        <v/>
      </c>
      <c r="G81" s="439" t="str">
        <f t="shared" si="12"/>
        <v/>
      </c>
      <c r="H81" s="440" t="str">
        <f t="shared" si="12"/>
        <v/>
      </c>
      <c r="I81" s="439"/>
      <c r="J81" s="441"/>
    </row>
    <row r="82" spans="1:10">
      <c r="A82" s="288"/>
      <c r="B82" s="502">
        <v>40360</v>
      </c>
      <c r="C82" s="448"/>
      <c r="D82" s="449"/>
      <c r="E82" s="439" t="str">
        <f t="shared" si="10"/>
        <v/>
      </c>
      <c r="F82" s="440" t="str">
        <f t="shared" si="10"/>
        <v/>
      </c>
      <c r="G82" s="439" t="str">
        <f t="shared" si="12"/>
        <v/>
      </c>
      <c r="H82" s="440" t="str">
        <f t="shared" si="12"/>
        <v/>
      </c>
      <c r="I82" s="439"/>
      <c r="J82" s="441"/>
    </row>
    <row r="83" spans="1:10">
      <c r="A83" s="288"/>
      <c r="B83" s="502">
        <v>40391</v>
      </c>
      <c r="C83" s="448"/>
      <c r="D83" s="449"/>
      <c r="E83" s="439" t="str">
        <f t="shared" si="10"/>
        <v/>
      </c>
      <c r="F83" s="440" t="str">
        <f t="shared" si="10"/>
        <v/>
      </c>
      <c r="G83" s="439" t="str">
        <f t="shared" si="12"/>
        <v/>
      </c>
      <c r="H83" s="440" t="str">
        <f t="shared" si="12"/>
        <v/>
      </c>
      <c r="I83" s="439"/>
      <c r="J83" s="441"/>
    </row>
    <row r="84" spans="1:10">
      <c r="A84" s="288"/>
      <c r="B84" s="502">
        <v>40422</v>
      </c>
      <c r="C84" s="448"/>
      <c r="D84" s="449"/>
      <c r="E84" s="439" t="str">
        <f t="shared" si="10"/>
        <v/>
      </c>
      <c r="F84" s="440" t="str">
        <f t="shared" si="10"/>
        <v/>
      </c>
      <c r="G84" s="439" t="str">
        <f t="shared" si="12"/>
        <v/>
      </c>
      <c r="H84" s="440" t="str">
        <f t="shared" si="12"/>
        <v/>
      </c>
      <c r="I84" s="439"/>
      <c r="J84" s="441"/>
    </row>
    <row r="85" spans="1:10">
      <c r="A85" s="288"/>
      <c r="B85" s="502">
        <v>40452</v>
      </c>
      <c r="C85" s="448"/>
      <c r="D85" s="449"/>
      <c r="E85" s="439" t="str">
        <f t="shared" si="10"/>
        <v/>
      </c>
      <c r="F85" s="440" t="str">
        <f t="shared" si="10"/>
        <v/>
      </c>
      <c r="G85" s="439" t="str">
        <f t="shared" si="12"/>
        <v/>
      </c>
      <c r="H85" s="440" t="str">
        <f t="shared" si="12"/>
        <v/>
      </c>
      <c r="I85" s="439"/>
      <c r="J85" s="441"/>
    </row>
    <row r="86" spans="1:10">
      <c r="A86" s="288"/>
      <c r="B86" s="502">
        <v>40483</v>
      </c>
      <c r="C86" s="448"/>
      <c r="D86" s="449"/>
      <c r="E86" s="439" t="str">
        <f t="shared" si="10"/>
        <v/>
      </c>
      <c r="F86" s="440" t="str">
        <f t="shared" si="10"/>
        <v/>
      </c>
      <c r="G86" s="439" t="str">
        <f t="shared" si="12"/>
        <v/>
      </c>
      <c r="H86" s="440" t="str">
        <f t="shared" si="12"/>
        <v/>
      </c>
      <c r="I86" s="439"/>
      <c r="J86" s="441"/>
    </row>
    <row r="87" spans="1:10" ht="13.5" thickBot="1">
      <c r="A87" s="288"/>
      <c r="B87" s="503">
        <v>40513</v>
      </c>
      <c r="C87" s="450"/>
      <c r="D87" s="451"/>
      <c r="E87" s="442" t="str">
        <f t="shared" si="10"/>
        <v/>
      </c>
      <c r="F87" s="443" t="str">
        <f t="shared" si="10"/>
        <v/>
      </c>
      <c r="G87" s="444" t="str">
        <f t="shared" ref="G87:H89" si="13">IF(E87="","",SUM(C76:C87))</f>
        <v/>
      </c>
      <c r="H87" s="443" t="str">
        <f t="shared" si="13"/>
        <v/>
      </c>
      <c r="I87" s="442">
        <f>SUM(C76:C87)</f>
        <v>0</v>
      </c>
      <c r="J87" s="445">
        <f>SUM(D76:D87)</f>
        <v>0</v>
      </c>
    </row>
    <row r="88" spans="1:10">
      <c r="A88" s="288"/>
      <c r="B88" s="504">
        <v>40544</v>
      </c>
      <c r="C88" s="446"/>
      <c r="D88" s="447"/>
      <c r="E88" s="436" t="str">
        <f t="shared" ref="E88:E99" si="14">IF(C88="","",AVERAGE(C77:C88))</f>
        <v/>
      </c>
      <c r="F88" s="437" t="str">
        <f t="shared" ref="F88:F99" si="15">IF(D88="","",AVERAGE(D77:D88))</f>
        <v/>
      </c>
      <c r="G88" s="436" t="str">
        <f t="shared" si="13"/>
        <v/>
      </c>
      <c r="H88" s="437" t="str">
        <f t="shared" si="13"/>
        <v/>
      </c>
      <c r="I88" s="436"/>
      <c r="J88" s="438"/>
    </row>
    <row r="89" spans="1:10">
      <c r="A89" s="288"/>
      <c r="B89" s="502">
        <v>40575</v>
      </c>
      <c r="C89" s="448"/>
      <c r="D89" s="449"/>
      <c r="E89" s="439" t="str">
        <f t="shared" si="14"/>
        <v/>
      </c>
      <c r="F89" s="440" t="str">
        <f t="shared" si="15"/>
        <v/>
      </c>
      <c r="G89" s="439" t="str">
        <f t="shared" si="13"/>
        <v/>
      </c>
      <c r="H89" s="440" t="str">
        <f t="shared" si="13"/>
        <v/>
      </c>
      <c r="I89" s="439"/>
      <c r="J89" s="441"/>
    </row>
    <row r="90" spans="1:10">
      <c r="A90" s="288"/>
      <c r="B90" s="502">
        <v>40603</v>
      </c>
      <c r="C90" s="448"/>
      <c r="D90" s="449"/>
      <c r="E90" s="439" t="str">
        <f t="shared" si="14"/>
        <v/>
      </c>
      <c r="F90" s="440" t="str">
        <f t="shared" si="15"/>
        <v/>
      </c>
      <c r="G90" s="439" t="str">
        <f t="shared" ref="G90:G98" si="16">IF(E90="","",SUM(C79:C90))</f>
        <v/>
      </c>
      <c r="H90" s="440" t="str">
        <f t="shared" ref="H90:H98" si="17">IF(F90="","",SUM(D79:D90))</f>
        <v/>
      </c>
      <c r="I90" s="439"/>
      <c r="J90" s="441"/>
    </row>
    <row r="91" spans="1:10">
      <c r="A91" s="288"/>
      <c r="B91" s="502">
        <v>40634</v>
      </c>
      <c r="C91" s="448"/>
      <c r="D91" s="449"/>
      <c r="E91" s="439" t="str">
        <f t="shared" si="14"/>
        <v/>
      </c>
      <c r="F91" s="440" t="str">
        <f t="shared" si="15"/>
        <v/>
      </c>
      <c r="G91" s="439" t="str">
        <f t="shared" si="16"/>
        <v/>
      </c>
      <c r="H91" s="440" t="str">
        <f t="shared" si="17"/>
        <v/>
      </c>
      <c r="I91" s="439"/>
      <c r="J91" s="441"/>
    </row>
    <row r="92" spans="1:10">
      <c r="A92" s="288"/>
      <c r="B92" s="502">
        <v>40664</v>
      </c>
      <c r="C92" s="448"/>
      <c r="D92" s="449"/>
      <c r="E92" s="439" t="str">
        <f t="shared" si="14"/>
        <v/>
      </c>
      <c r="F92" s="440" t="str">
        <f t="shared" si="15"/>
        <v/>
      </c>
      <c r="G92" s="439" t="str">
        <f t="shared" si="16"/>
        <v/>
      </c>
      <c r="H92" s="440" t="str">
        <f t="shared" si="17"/>
        <v/>
      </c>
      <c r="I92" s="439"/>
      <c r="J92" s="441"/>
    </row>
    <row r="93" spans="1:10">
      <c r="A93" s="288"/>
      <c r="B93" s="502">
        <v>40695</v>
      </c>
      <c r="C93" s="448"/>
      <c r="D93" s="449"/>
      <c r="E93" s="439" t="str">
        <f t="shared" si="14"/>
        <v/>
      </c>
      <c r="F93" s="440" t="str">
        <f t="shared" si="15"/>
        <v/>
      </c>
      <c r="G93" s="439" t="str">
        <f t="shared" si="16"/>
        <v/>
      </c>
      <c r="H93" s="440" t="str">
        <f t="shared" si="17"/>
        <v/>
      </c>
      <c r="I93" s="439"/>
      <c r="J93" s="441"/>
    </row>
    <row r="94" spans="1:10">
      <c r="A94" s="288"/>
      <c r="B94" s="502">
        <v>40725</v>
      </c>
      <c r="C94" s="448"/>
      <c r="D94" s="449"/>
      <c r="E94" s="439" t="str">
        <f t="shared" si="14"/>
        <v/>
      </c>
      <c r="F94" s="440" t="str">
        <f t="shared" si="15"/>
        <v/>
      </c>
      <c r="G94" s="439" t="str">
        <f t="shared" si="16"/>
        <v/>
      </c>
      <c r="H94" s="440" t="str">
        <f t="shared" si="17"/>
        <v/>
      </c>
      <c r="I94" s="439"/>
      <c r="J94" s="441"/>
    </row>
    <row r="95" spans="1:10">
      <c r="A95" s="288"/>
      <c r="B95" s="502">
        <v>40756</v>
      </c>
      <c r="C95" s="448"/>
      <c r="D95" s="449"/>
      <c r="E95" s="439" t="str">
        <f t="shared" si="14"/>
        <v/>
      </c>
      <c r="F95" s="440" t="str">
        <f t="shared" si="15"/>
        <v/>
      </c>
      <c r="G95" s="439" t="str">
        <f t="shared" si="16"/>
        <v/>
      </c>
      <c r="H95" s="440" t="str">
        <f t="shared" si="17"/>
        <v/>
      </c>
      <c r="I95" s="439"/>
      <c r="J95" s="441"/>
    </row>
    <row r="96" spans="1:10">
      <c r="A96" s="288"/>
      <c r="B96" s="502">
        <v>40787</v>
      </c>
      <c r="C96" s="448"/>
      <c r="D96" s="449"/>
      <c r="E96" s="439" t="str">
        <f t="shared" si="14"/>
        <v/>
      </c>
      <c r="F96" s="440" t="str">
        <f t="shared" si="15"/>
        <v/>
      </c>
      <c r="G96" s="439" t="str">
        <f t="shared" si="16"/>
        <v/>
      </c>
      <c r="H96" s="440" t="str">
        <f t="shared" si="17"/>
        <v/>
      </c>
      <c r="I96" s="439"/>
      <c r="J96" s="441"/>
    </row>
    <row r="97" spans="1:10">
      <c r="A97" s="288"/>
      <c r="B97" s="502">
        <v>40817</v>
      </c>
      <c r="C97" s="448"/>
      <c r="D97" s="449"/>
      <c r="E97" s="439" t="str">
        <f t="shared" si="14"/>
        <v/>
      </c>
      <c r="F97" s="440" t="str">
        <f t="shared" si="15"/>
        <v/>
      </c>
      <c r="G97" s="439" t="str">
        <f t="shared" si="16"/>
        <v/>
      </c>
      <c r="H97" s="440" t="str">
        <f t="shared" si="17"/>
        <v/>
      </c>
      <c r="I97" s="439"/>
      <c r="J97" s="441"/>
    </row>
    <row r="98" spans="1:10">
      <c r="A98" s="288"/>
      <c r="B98" s="502">
        <v>40848</v>
      </c>
      <c r="C98" s="448"/>
      <c r="D98" s="449"/>
      <c r="E98" s="439" t="str">
        <f t="shared" si="14"/>
        <v/>
      </c>
      <c r="F98" s="440" t="str">
        <f t="shared" si="15"/>
        <v/>
      </c>
      <c r="G98" s="439" t="str">
        <f t="shared" si="16"/>
        <v/>
      </c>
      <c r="H98" s="440" t="str">
        <f t="shared" si="17"/>
        <v/>
      </c>
      <c r="I98" s="439"/>
      <c r="J98" s="441"/>
    </row>
    <row r="99" spans="1:10" ht="13.5" thickBot="1">
      <c r="A99" s="288"/>
      <c r="B99" s="503">
        <v>40878</v>
      </c>
      <c r="C99" s="450"/>
      <c r="D99" s="451"/>
      <c r="E99" s="442" t="str">
        <f t="shared" si="14"/>
        <v/>
      </c>
      <c r="F99" s="443" t="str">
        <f t="shared" si="15"/>
        <v/>
      </c>
      <c r="G99" s="444" t="str">
        <f t="shared" ref="G99:H101" si="18">IF(E99="","",SUM(C88:C99))</f>
        <v/>
      </c>
      <c r="H99" s="443" t="str">
        <f t="shared" si="18"/>
        <v/>
      </c>
      <c r="I99" s="442">
        <f>SUM(C88:C99)</f>
        <v>0</v>
      </c>
      <c r="J99" s="445">
        <f>SUM(D88:D99)</f>
        <v>0</v>
      </c>
    </row>
    <row r="100" spans="1:10">
      <c r="A100" s="288"/>
      <c r="B100" s="504">
        <v>40909</v>
      </c>
      <c r="C100" s="446"/>
      <c r="D100" s="447"/>
      <c r="E100" s="436" t="str">
        <f t="shared" ref="E100:E111" si="19">IF(C100="","",AVERAGE(C89:C100))</f>
        <v/>
      </c>
      <c r="F100" s="437" t="str">
        <f t="shared" ref="F100:F111" si="20">IF(D100="","",AVERAGE(D89:D100))</f>
        <v/>
      </c>
      <c r="G100" s="436" t="str">
        <f t="shared" si="18"/>
        <v/>
      </c>
      <c r="H100" s="437" t="str">
        <f t="shared" si="18"/>
        <v/>
      </c>
      <c r="I100" s="436"/>
      <c r="J100" s="438"/>
    </row>
    <row r="101" spans="1:10">
      <c r="A101" s="288"/>
      <c r="B101" s="502">
        <v>40940</v>
      </c>
      <c r="C101" s="448"/>
      <c r="D101" s="449"/>
      <c r="E101" s="439" t="str">
        <f t="shared" si="19"/>
        <v/>
      </c>
      <c r="F101" s="440" t="str">
        <f t="shared" si="20"/>
        <v/>
      </c>
      <c r="G101" s="439" t="str">
        <f t="shared" si="18"/>
        <v/>
      </c>
      <c r="H101" s="440" t="str">
        <f t="shared" si="18"/>
        <v/>
      </c>
      <c r="I101" s="439"/>
      <c r="J101" s="441"/>
    </row>
    <row r="102" spans="1:10">
      <c r="A102" s="288"/>
      <c r="B102" s="502">
        <v>40969</v>
      </c>
      <c r="C102" s="448"/>
      <c r="D102" s="449"/>
      <c r="E102" s="439" t="str">
        <f t="shared" si="19"/>
        <v/>
      </c>
      <c r="F102" s="440" t="str">
        <f t="shared" si="20"/>
        <v/>
      </c>
      <c r="G102" s="439" t="str">
        <f t="shared" ref="G102:G110" si="21">IF(E102="","",SUM(C91:C102))</f>
        <v/>
      </c>
      <c r="H102" s="440" t="str">
        <f t="shared" ref="H102:H110" si="22">IF(F102="","",SUM(D91:D102))</f>
        <v/>
      </c>
      <c r="I102" s="439"/>
      <c r="J102" s="441"/>
    </row>
    <row r="103" spans="1:10">
      <c r="A103" s="288"/>
      <c r="B103" s="502">
        <v>41000</v>
      </c>
      <c r="C103" s="448"/>
      <c r="D103" s="449"/>
      <c r="E103" s="439" t="str">
        <f t="shared" si="19"/>
        <v/>
      </c>
      <c r="F103" s="440" t="str">
        <f t="shared" si="20"/>
        <v/>
      </c>
      <c r="G103" s="439" t="str">
        <f t="shared" si="21"/>
        <v/>
      </c>
      <c r="H103" s="440" t="str">
        <f t="shared" si="22"/>
        <v/>
      </c>
      <c r="I103" s="439"/>
      <c r="J103" s="441"/>
    </row>
    <row r="104" spans="1:10">
      <c r="A104" s="288"/>
      <c r="B104" s="502">
        <v>41030</v>
      </c>
      <c r="C104" s="448"/>
      <c r="D104" s="449"/>
      <c r="E104" s="439" t="str">
        <f t="shared" si="19"/>
        <v/>
      </c>
      <c r="F104" s="440" t="str">
        <f t="shared" si="20"/>
        <v/>
      </c>
      <c r="G104" s="439" t="str">
        <f t="shared" si="21"/>
        <v/>
      </c>
      <c r="H104" s="440" t="str">
        <f t="shared" si="22"/>
        <v/>
      </c>
      <c r="I104" s="439"/>
      <c r="J104" s="441"/>
    </row>
    <row r="105" spans="1:10">
      <c r="A105" s="288"/>
      <c r="B105" s="502">
        <v>41061</v>
      </c>
      <c r="C105" s="448"/>
      <c r="D105" s="449"/>
      <c r="E105" s="439" t="str">
        <f t="shared" si="19"/>
        <v/>
      </c>
      <c r="F105" s="440" t="str">
        <f t="shared" si="20"/>
        <v/>
      </c>
      <c r="G105" s="439" t="str">
        <f t="shared" si="21"/>
        <v/>
      </c>
      <c r="H105" s="440" t="str">
        <f t="shared" si="22"/>
        <v/>
      </c>
      <c r="I105" s="439"/>
      <c r="J105" s="441"/>
    </row>
    <row r="106" spans="1:10">
      <c r="A106" s="288"/>
      <c r="B106" s="502">
        <v>41091</v>
      </c>
      <c r="C106" s="448"/>
      <c r="D106" s="449"/>
      <c r="E106" s="439" t="str">
        <f t="shared" si="19"/>
        <v/>
      </c>
      <c r="F106" s="440" t="str">
        <f t="shared" si="20"/>
        <v/>
      </c>
      <c r="G106" s="439" t="str">
        <f t="shared" si="21"/>
        <v/>
      </c>
      <c r="H106" s="440" t="str">
        <f t="shared" si="22"/>
        <v/>
      </c>
      <c r="I106" s="439"/>
      <c r="J106" s="441"/>
    </row>
    <row r="107" spans="1:10">
      <c r="A107" s="288"/>
      <c r="B107" s="502">
        <v>41122</v>
      </c>
      <c r="C107" s="448"/>
      <c r="D107" s="449"/>
      <c r="E107" s="439" t="str">
        <f t="shared" si="19"/>
        <v/>
      </c>
      <c r="F107" s="440" t="str">
        <f t="shared" si="20"/>
        <v/>
      </c>
      <c r="G107" s="439" t="str">
        <f t="shared" si="21"/>
        <v/>
      </c>
      <c r="H107" s="440" t="str">
        <f t="shared" si="22"/>
        <v/>
      </c>
      <c r="I107" s="439"/>
      <c r="J107" s="441"/>
    </row>
    <row r="108" spans="1:10">
      <c r="A108" s="288"/>
      <c r="B108" s="502">
        <v>41153</v>
      </c>
      <c r="C108" s="448"/>
      <c r="D108" s="449"/>
      <c r="E108" s="439" t="str">
        <f t="shared" si="19"/>
        <v/>
      </c>
      <c r="F108" s="440" t="str">
        <f t="shared" si="20"/>
        <v/>
      </c>
      <c r="G108" s="439" t="str">
        <f t="shared" si="21"/>
        <v/>
      </c>
      <c r="H108" s="440" t="str">
        <f t="shared" si="22"/>
        <v/>
      </c>
      <c r="I108" s="439"/>
      <c r="J108" s="441"/>
    </row>
    <row r="109" spans="1:10">
      <c r="A109" s="288"/>
      <c r="B109" s="502">
        <v>41183</v>
      </c>
      <c r="C109" s="448"/>
      <c r="D109" s="449"/>
      <c r="E109" s="439" t="str">
        <f t="shared" si="19"/>
        <v/>
      </c>
      <c r="F109" s="440" t="str">
        <f t="shared" si="20"/>
        <v/>
      </c>
      <c r="G109" s="439" t="str">
        <f t="shared" si="21"/>
        <v/>
      </c>
      <c r="H109" s="440" t="str">
        <f t="shared" si="22"/>
        <v/>
      </c>
      <c r="I109" s="439"/>
      <c r="J109" s="441"/>
    </row>
    <row r="110" spans="1:10">
      <c r="A110" s="288"/>
      <c r="B110" s="502">
        <v>41214</v>
      </c>
      <c r="C110" s="448"/>
      <c r="D110" s="449"/>
      <c r="E110" s="439" t="str">
        <f t="shared" si="19"/>
        <v/>
      </c>
      <c r="F110" s="440" t="str">
        <f t="shared" si="20"/>
        <v/>
      </c>
      <c r="G110" s="439" t="str">
        <f t="shared" si="21"/>
        <v/>
      </c>
      <c r="H110" s="440" t="str">
        <f t="shared" si="22"/>
        <v/>
      </c>
      <c r="I110" s="439"/>
      <c r="J110" s="441"/>
    </row>
    <row r="111" spans="1:10" ht="13.5" thickBot="1">
      <c r="A111" s="289"/>
      <c r="B111" s="503">
        <v>41244</v>
      </c>
      <c r="C111" s="450"/>
      <c r="D111" s="451"/>
      <c r="E111" s="442" t="str">
        <f t="shared" si="19"/>
        <v/>
      </c>
      <c r="F111" s="443" t="str">
        <f t="shared" si="20"/>
        <v/>
      </c>
      <c r="G111" s="444" t="str">
        <f>IF(E111="","",SUM(C100:C111))</f>
        <v/>
      </c>
      <c r="H111" s="443" t="str">
        <f>IF(F111="","",SUM(D100:D111))</f>
        <v/>
      </c>
      <c r="I111" s="442">
        <f>SUM(C100:C111)</f>
        <v>0</v>
      </c>
      <c r="J111" s="445">
        <f>SUM(D100:D111)</f>
        <v>0</v>
      </c>
    </row>
  </sheetData>
  <mergeCells count="6">
    <mergeCell ref="E1:F1"/>
    <mergeCell ref="G1:H1"/>
    <mergeCell ref="I1:J1"/>
    <mergeCell ref="E2:F2"/>
    <mergeCell ref="G2:H2"/>
    <mergeCell ref="I2:J2"/>
  </mergeCells>
  <phoneticPr fontId="0" type="noConversion"/>
  <printOptions horizontalCentered="1"/>
  <pageMargins left="0.75" right="0.75" top="1" bottom="1" header="0.5" footer="0.5"/>
  <pageSetup orientation="landscape" r:id="rId1"/>
  <headerFooter alignWithMargins="0">
    <oddHeader>&amp;CCoating Supplier # 1
HAP / VOC REPORT</oddHeader>
    <oddFooter>&amp;RReport Print Date : &amp;D</oddFooter>
  </headerFooter>
  <rowBreaks count="2" manualBreakCount="2">
    <brk id="63" max="16383" man="1"/>
    <brk id="87" max="16383" man="1"/>
  </rowBreaks>
</worksheet>
</file>

<file path=xl/worksheets/sheet13.xml><?xml version="1.0" encoding="utf-8"?>
<worksheet xmlns="http://schemas.openxmlformats.org/spreadsheetml/2006/main" xmlns:r="http://schemas.openxmlformats.org/officeDocument/2006/relationships">
  <sheetPr codeName="Sheet7"/>
  <dimension ref="A1:M728"/>
  <sheetViews>
    <sheetView showZeros="0" zoomScale="90" workbookViewId="0">
      <pane xSplit="2" ySplit="39" topLeftCell="C40" activePane="bottomRight" state="frozen"/>
      <selection activeCell="B43" sqref="B43:B44"/>
      <selection pane="topRight" activeCell="B43" sqref="B43:B44"/>
      <selection pane="bottomLeft" activeCell="B43" sqref="B43:B44"/>
      <selection pane="bottomRight" activeCell="C40" sqref="C40"/>
    </sheetView>
  </sheetViews>
  <sheetFormatPr defaultRowHeight="12.75"/>
  <cols>
    <col min="1" max="1" width="16" style="4" customWidth="1"/>
    <col min="2" max="2" width="9.28515625" style="63" customWidth="1"/>
    <col min="3" max="3" width="14.28515625" style="23" customWidth="1"/>
    <col min="4" max="4" width="13.7109375" style="23" customWidth="1"/>
    <col min="5" max="10" width="10.140625" style="23" customWidth="1"/>
    <col min="11" max="16384" width="9.140625" style="4"/>
  </cols>
  <sheetData>
    <row r="1" spans="1:10" s="34" customFormat="1">
      <c r="A1" s="1" t="s">
        <v>119</v>
      </c>
      <c r="B1" s="24"/>
      <c r="C1" s="3"/>
      <c r="D1" s="3"/>
      <c r="E1" s="540" t="s">
        <v>0</v>
      </c>
      <c r="F1" s="540"/>
      <c r="G1" s="541" t="s">
        <v>1</v>
      </c>
      <c r="H1" s="541"/>
      <c r="I1" s="541" t="s">
        <v>2</v>
      </c>
      <c r="J1" s="541"/>
    </row>
    <row r="2" spans="1:10" s="34" customFormat="1">
      <c r="A2" s="1" t="str">
        <f>Plant</f>
        <v>Anytown</v>
      </c>
      <c r="B2" s="24"/>
      <c r="C2" s="3" t="s">
        <v>3</v>
      </c>
      <c r="D2" s="3" t="s">
        <v>4</v>
      </c>
      <c r="E2" s="540" t="s">
        <v>5</v>
      </c>
      <c r="F2" s="540"/>
      <c r="G2" s="541" t="s">
        <v>6</v>
      </c>
      <c r="H2" s="541"/>
      <c r="I2" s="541" t="s">
        <v>6</v>
      </c>
      <c r="J2" s="541"/>
    </row>
    <row r="3" spans="1:10" s="34" customFormat="1" ht="13.5" thickBot="1">
      <c r="A3" s="2"/>
      <c r="B3" s="24" t="s">
        <v>7</v>
      </c>
      <c r="C3" s="3" t="s">
        <v>8</v>
      </c>
      <c r="D3" s="3" t="s">
        <v>8</v>
      </c>
      <c r="E3" s="3" t="s">
        <v>9</v>
      </c>
      <c r="F3" s="3" t="s">
        <v>10</v>
      </c>
      <c r="G3" s="3" t="s">
        <v>9</v>
      </c>
      <c r="H3" s="3" t="s">
        <v>10</v>
      </c>
      <c r="I3" s="3" t="s">
        <v>9</v>
      </c>
      <c r="J3" s="3" t="s">
        <v>10</v>
      </c>
    </row>
    <row r="4" spans="1:10" hidden="1">
      <c r="A4" s="26"/>
      <c r="B4" s="76"/>
      <c r="C4" s="73"/>
      <c r="D4" s="64"/>
      <c r="E4" s="73"/>
      <c r="F4" s="64"/>
      <c r="G4" s="73"/>
      <c r="H4" s="64"/>
      <c r="I4" s="70"/>
      <c r="J4" s="64"/>
    </row>
    <row r="5" spans="1:10" hidden="1">
      <c r="A5" s="27"/>
      <c r="B5" s="77"/>
      <c r="C5" s="74"/>
      <c r="D5" s="65"/>
      <c r="E5" s="74"/>
      <c r="F5" s="65"/>
      <c r="G5" s="74"/>
      <c r="H5" s="65"/>
      <c r="I5" s="71"/>
      <c r="J5" s="65"/>
    </row>
    <row r="6" spans="1:10" hidden="1">
      <c r="A6" s="27"/>
      <c r="B6" s="77"/>
      <c r="C6" s="74"/>
      <c r="D6" s="65"/>
      <c r="E6" s="74"/>
      <c r="F6" s="65"/>
      <c r="G6" s="74"/>
      <c r="H6" s="65"/>
      <c r="I6" s="71"/>
      <c r="J6" s="65"/>
    </row>
    <row r="7" spans="1:10" hidden="1">
      <c r="A7" s="27"/>
      <c r="B7" s="77"/>
      <c r="C7" s="74"/>
      <c r="D7" s="65"/>
      <c r="E7" s="74"/>
      <c r="F7" s="65"/>
      <c r="G7" s="74"/>
      <c r="H7" s="65"/>
      <c r="I7" s="71"/>
      <c r="J7" s="65"/>
    </row>
    <row r="8" spans="1:10" hidden="1">
      <c r="A8" s="27"/>
      <c r="B8" s="77"/>
      <c r="C8" s="74"/>
      <c r="D8" s="65"/>
      <c r="E8" s="74"/>
      <c r="F8" s="65"/>
      <c r="G8" s="74"/>
      <c r="H8" s="65"/>
      <c r="I8" s="71"/>
      <c r="J8" s="65"/>
    </row>
    <row r="9" spans="1:10" hidden="1">
      <c r="A9" s="27"/>
      <c r="B9" s="77"/>
      <c r="C9" s="74"/>
      <c r="D9" s="65"/>
      <c r="E9" s="74"/>
      <c r="F9" s="65"/>
      <c r="G9" s="74"/>
      <c r="H9" s="65"/>
      <c r="I9" s="71"/>
      <c r="J9" s="65"/>
    </row>
    <row r="10" spans="1:10" hidden="1">
      <c r="A10" s="27"/>
      <c r="B10" s="77"/>
      <c r="C10" s="74"/>
      <c r="D10" s="65"/>
      <c r="E10" s="74"/>
      <c r="F10" s="65"/>
      <c r="G10" s="74"/>
      <c r="H10" s="65"/>
      <c r="I10" s="71"/>
      <c r="J10" s="65"/>
    </row>
    <row r="11" spans="1:10" hidden="1">
      <c r="A11" s="27"/>
      <c r="B11" s="77"/>
      <c r="C11" s="74"/>
      <c r="D11" s="65"/>
      <c r="E11" s="74"/>
      <c r="F11" s="65"/>
      <c r="G11" s="74"/>
      <c r="H11" s="65"/>
      <c r="I11" s="71"/>
      <c r="J11" s="65"/>
    </row>
    <row r="12" spans="1:10" hidden="1">
      <c r="A12" s="27"/>
      <c r="B12" s="77"/>
      <c r="C12" s="74"/>
      <c r="D12" s="65"/>
      <c r="E12" s="74"/>
      <c r="F12" s="65"/>
      <c r="G12" s="74"/>
      <c r="H12" s="65"/>
      <c r="I12" s="71"/>
      <c r="J12" s="65"/>
    </row>
    <row r="13" spans="1:10" hidden="1">
      <c r="A13" s="27"/>
      <c r="B13" s="77"/>
      <c r="C13" s="74"/>
      <c r="D13" s="65"/>
      <c r="E13" s="74"/>
      <c r="F13" s="65"/>
      <c r="G13" s="74"/>
      <c r="H13" s="65"/>
      <c r="I13" s="71"/>
      <c r="J13" s="65"/>
    </row>
    <row r="14" spans="1:10" hidden="1">
      <c r="A14" s="27"/>
      <c r="B14" s="77"/>
      <c r="C14" s="74"/>
      <c r="D14" s="65"/>
      <c r="E14" s="74"/>
      <c r="F14" s="65"/>
      <c r="G14" s="74"/>
      <c r="H14" s="65"/>
      <c r="I14" s="71"/>
      <c r="J14" s="65"/>
    </row>
    <row r="15" spans="1:10" ht="13.5" hidden="1" thickBot="1">
      <c r="A15" s="28"/>
      <c r="B15" s="78"/>
      <c r="C15" s="75"/>
      <c r="D15" s="66"/>
      <c r="E15" s="75"/>
      <c r="F15" s="66"/>
      <c r="G15" s="75"/>
      <c r="H15" s="66"/>
      <c r="I15" s="72"/>
      <c r="J15" s="66"/>
    </row>
    <row r="16" spans="1:10" hidden="1">
      <c r="A16" s="26"/>
      <c r="B16" s="67">
        <v>35796</v>
      </c>
      <c r="C16" s="125"/>
      <c r="D16" s="64"/>
      <c r="E16" s="110"/>
      <c r="F16" s="111"/>
      <c r="G16" s="112"/>
      <c r="H16" s="113"/>
      <c r="I16" s="114"/>
      <c r="J16" s="115"/>
    </row>
    <row r="17" spans="1:10" hidden="1">
      <c r="A17" s="126"/>
      <c r="B17" s="68">
        <v>35827</v>
      </c>
      <c r="C17" s="74"/>
      <c r="D17" s="65"/>
      <c r="E17" s="94" t="str">
        <f t="shared" ref="E17:E48" si="0">IF(C17="","",AVERAGE(C6:C17))</f>
        <v/>
      </c>
      <c r="F17" s="95" t="str">
        <f t="shared" ref="F17:F48" si="1">IF(D17="","",AVERAGE(D6:D17))</f>
        <v/>
      </c>
      <c r="G17" s="94" t="str">
        <f t="shared" ref="G17:G48" si="2">IF(E17="","",SUM(C6:C17))</f>
        <v/>
      </c>
      <c r="H17" s="95" t="str">
        <f t="shared" ref="H17:H48" si="3">IF(F17="","",SUM(D6:D17))</f>
        <v/>
      </c>
      <c r="I17" s="96"/>
      <c r="J17" s="97"/>
    </row>
    <row r="18" spans="1:10" hidden="1">
      <c r="A18" s="27"/>
      <c r="B18" s="68">
        <v>35855</v>
      </c>
      <c r="C18" s="74"/>
      <c r="D18" s="65"/>
      <c r="E18" s="94" t="str">
        <f t="shared" si="0"/>
        <v/>
      </c>
      <c r="F18" s="95" t="str">
        <f t="shared" si="1"/>
        <v/>
      </c>
      <c r="G18" s="94" t="str">
        <f t="shared" si="2"/>
        <v/>
      </c>
      <c r="H18" s="95" t="str">
        <f t="shared" si="3"/>
        <v/>
      </c>
      <c r="I18" s="96"/>
      <c r="J18" s="97"/>
    </row>
    <row r="19" spans="1:10" hidden="1">
      <c r="A19" s="27"/>
      <c r="B19" s="68">
        <v>35886</v>
      </c>
      <c r="C19" s="74"/>
      <c r="D19" s="65"/>
      <c r="E19" s="94" t="str">
        <f t="shared" si="0"/>
        <v/>
      </c>
      <c r="F19" s="95" t="str">
        <f t="shared" si="1"/>
        <v/>
      </c>
      <c r="G19" s="94" t="str">
        <f t="shared" si="2"/>
        <v/>
      </c>
      <c r="H19" s="95" t="str">
        <f t="shared" si="3"/>
        <v/>
      </c>
      <c r="I19" s="96"/>
      <c r="J19" s="97"/>
    </row>
    <row r="20" spans="1:10" hidden="1">
      <c r="A20" s="27"/>
      <c r="B20" s="68">
        <v>35916</v>
      </c>
      <c r="C20" s="74"/>
      <c r="D20" s="65"/>
      <c r="E20" s="94" t="str">
        <f t="shared" si="0"/>
        <v/>
      </c>
      <c r="F20" s="95" t="str">
        <f t="shared" si="1"/>
        <v/>
      </c>
      <c r="G20" s="94" t="str">
        <f t="shared" si="2"/>
        <v/>
      </c>
      <c r="H20" s="95" t="str">
        <f t="shared" si="3"/>
        <v/>
      </c>
      <c r="I20" s="96"/>
      <c r="J20" s="97"/>
    </row>
    <row r="21" spans="1:10" hidden="1">
      <c r="A21" s="27"/>
      <c r="B21" s="68">
        <v>35947</v>
      </c>
      <c r="C21" s="74"/>
      <c r="D21" s="65"/>
      <c r="E21" s="94" t="str">
        <f t="shared" si="0"/>
        <v/>
      </c>
      <c r="F21" s="95" t="str">
        <f t="shared" si="1"/>
        <v/>
      </c>
      <c r="G21" s="94" t="str">
        <f t="shared" si="2"/>
        <v/>
      </c>
      <c r="H21" s="95" t="str">
        <f t="shared" si="3"/>
        <v/>
      </c>
      <c r="I21" s="96"/>
      <c r="J21" s="97"/>
    </row>
    <row r="22" spans="1:10" hidden="1">
      <c r="A22" s="27"/>
      <c r="B22" s="68">
        <v>35977</v>
      </c>
      <c r="C22" s="74"/>
      <c r="D22" s="65"/>
      <c r="E22" s="94" t="str">
        <f t="shared" si="0"/>
        <v/>
      </c>
      <c r="F22" s="95" t="str">
        <f t="shared" si="1"/>
        <v/>
      </c>
      <c r="G22" s="94" t="str">
        <f t="shared" si="2"/>
        <v/>
      </c>
      <c r="H22" s="95" t="str">
        <f t="shared" si="3"/>
        <v/>
      </c>
      <c r="I22" s="96"/>
      <c r="J22" s="97"/>
    </row>
    <row r="23" spans="1:10" hidden="1">
      <c r="A23" s="27"/>
      <c r="B23" s="68">
        <v>36008</v>
      </c>
      <c r="C23" s="74"/>
      <c r="D23" s="65"/>
      <c r="E23" s="94" t="str">
        <f t="shared" si="0"/>
        <v/>
      </c>
      <c r="F23" s="95" t="str">
        <f t="shared" si="1"/>
        <v/>
      </c>
      <c r="G23" s="94" t="str">
        <f t="shared" si="2"/>
        <v/>
      </c>
      <c r="H23" s="95" t="str">
        <f t="shared" si="3"/>
        <v/>
      </c>
      <c r="I23" s="96"/>
      <c r="J23" s="97"/>
    </row>
    <row r="24" spans="1:10" hidden="1">
      <c r="A24" s="27"/>
      <c r="B24" s="68">
        <v>36039</v>
      </c>
      <c r="C24" s="74"/>
      <c r="D24" s="65"/>
      <c r="E24" s="94" t="str">
        <f t="shared" si="0"/>
        <v/>
      </c>
      <c r="F24" s="95" t="str">
        <f t="shared" si="1"/>
        <v/>
      </c>
      <c r="G24" s="94" t="str">
        <f t="shared" si="2"/>
        <v/>
      </c>
      <c r="H24" s="95" t="str">
        <f t="shared" si="3"/>
        <v/>
      </c>
      <c r="I24" s="96"/>
      <c r="J24" s="97"/>
    </row>
    <row r="25" spans="1:10" hidden="1">
      <c r="A25" s="27"/>
      <c r="B25" s="68">
        <v>36069</v>
      </c>
      <c r="C25" s="74"/>
      <c r="D25" s="65"/>
      <c r="E25" s="94" t="str">
        <f t="shared" si="0"/>
        <v/>
      </c>
      <c r="F25" s="95" t="str">
        <f t="shared" si="1"/>
        <v/>
      </c>
      <c r="G25" s="94" t="str">
        <f t="shared" si="2"/>
        <v/>
      </c>
      <c r="H25" s="95" t="str">
        <f t="shared" si="3"/>
        <v/>
      </c>
      <c r="I25" s="96"/>
      <c r="J25" s="97"/>
    </row>
    <row r="26" spans="1:10" hidden="1">
      <c r="A26" s="27"/>
      <c r="B26" s="68">
        <v>36100</v>
      </c>
      <c r="C26" s="74"/>
      <c r="D26" s="65"/>
      <c r="E26" s="94" t="str">
        <f t="shared" si="0"/>
        <v/>
      </c>
      <c r="F26" s="95" t="str">
        <f t="shared" si="1"/>
        <v/>
      </c>
      <c r="G26" s="94" t="str">
        <f t="shared" si="2"/>
        <v/>
      </c>
      <c r="H26" s="95" t="str">
        <f t="shared" si="3"/>
        <v/>
      </c>
      <c r="I26" s="96"/>
      <c r="J26" s="97"/>
    </row>
    <row r="27" spans="1:10" ht="13.5" hidden="1" thickBot="1">
      <c r="A27" s="28"/>
      <c r="B27" s="69">
        <v>36130</v>
      </c>
      <c r="C27" s="75"/>
      <c r="D27" s="66"/>
      <c r="E27" s="101" t="str">
        <f t="shared" si="0"/>
        <v/>
      </c>
      <c r="F27" s="116" t="str">
        <f t="shared" si="1"/>
        <v/>
      </c>
      <c r="G27" s="117" t="str">
        <f t="shared" si="2"/>
        <v/>
      </c>
      <c r="H27" s="116" t="str">
        <f t="shared" si="3"/>
        <v/>
      </c>
      <c r="I27" s="101">
        <f>SUM(C16:C27)</f>
        <v>0</v>
      </c>
      <c r="J27" s="102">
        <f>SUM(D16:D27)</f>
        <v>0</v>
      </c>
    </row>
    <row r="28" spans="1:10" hidden="1">
      <c r="A28" s="26"/>
      <c r="B28" s="67">
        <v>36161</v>
      </c>
      <c r="C28" s="73"/>
      <c r="D28" s="64"/>
      <c r="E28" s="110" t="str">
        <f t="shared" si="0"/>
        <v/>
      </c>
      <c r="F28" s="111" t="str">
        <f t="shared" si="1"/>
        <v/>
      </c>
      <c r="G28" s="110" t="str">
        <f t="shared" si="2"/>
        <v/>
      </c>
      <c r="H28" s="111" t="str">
        <f t="shared" si="3"/>
        <v/>
      </c>
      <c r="I28" s="114"/>
      <c r="J28" s="115"/>
    </row>
    <row r="29" spans="1:10" hidden="1">
      <c r="A29" s="27"/>
      <c r="B29" s="68">
        <v>36192</v>
      </c>
      <c r="C29" s="74"/>
      <c r="D29" s="65"/>
      <c r="E29" s="94" t="str">
        <f t="shared" si="0"/>
        <v/>
      </c>
      <c r="F29" s="95" t="str">
        <f t="shared" si="1"/>
        <v/>
      </c>
      <c r="G29" s="94" t="str">
        <f t="shared" si="2"/>
        <v/>
      </c>
      <c r="H29" s="95" t="str">
        <f t="shared" si="3"/>
        <v/>
      </c>
      <c r="I29" s="96"/>
      <c r="J29" s="97"/>
    </row>
    <row r="30" spans="1:10" hidden="1">
      <c r="A30" s="27"/>
      <c r="B30" s="68">
        <v>36220</v>
      </c>
      <c r="C30" s="74"/>
      <c r="D30" s="65"/>
      <c r="E30" s="94" t="str">
        <f t="shared" si="0"/>
        <v/>
      </c>
      <c r="F30" s="95" t="str">
        <f t="shared" si="1"/>
        <v/>
      </c>
      <c r="G30" s="94" t="str">
        <f t="shared" si="2"/>
        <v/>
      </c>
      <c r="H30" s="95" t="str">
        <f t="shared" si="3"/>
        <v/>
      </c>
      <c r="I30" s="96"/>
      <c r="J30" s="97"/>
    </row>
    <row r="31" spans="1:10" hidden="1">
      <c r="A31" s="27"/>
      <c r="B31" s="68">
        <v>36251</v>
      </c>
      <c r="C31" s="74"/>
      <c r="D31" s="65"/>
      <c r="E31" s="94" t="str">
        <f t="shared" si="0"/>
        <v/>
      </c>
      <c r="F31" s="95" t="str">
        <f t="shared" si="1"/>
        <v/>
      </c>
      <c r="G31" s="94" t="str">
        <f t="shared" si="2"/>
        <v/>
      </c>
      <c r="H31" s="95" t="str">
        <f t="shared" si="3"/>
        <v/>
      </c>
      <c r="I31" s="96"/>
      <c r="J31" s="97"/>
    </row>
    <row r="32" spans="1:10" hidden="1">
      <c r="A32" s="27"/>
      <c r="B32" s="68">
        <v>36281</v>
      </c>
      <c r="C32" s="74"/>
      <c r="D32" s="65"/>
      <c r="E32" s="94" t="str">
        <f t="shared" si="0"/>
        <v/>
      </c>
      <c r="F32" s="95" t="str">
        <f t="shared" si="1"/>
        <v/>
      </c>
      <c r="G32" s="94" t="str">
        <f t="shared" si="2"/>
        <v/>
      </c>
      <c r="H32" s="95" t="str">
        <f t="shared" si="3"/>
        <v/>
      </c>
      <c r="I32" s="96"/>
      <c r="J32" s="97"/>
    </row>
    <row r="33" spans="1:13" hidden="1">
      <c r="A33" s="27"/>
      <c r="B33" s="68">
        <v>36312</v>
      </c>
      <c r="C33" s="74"/>
      <c r="D33" s="65"/>
      <c r="E33" s="94" t="str">
        <f t="shared" si="0"/>
        <v/>
      </c>
      <c r="F33" s="95" t="str">
        <f t="shared" si="1"/>
        <v/>
      </c>
      <c r="G33" s="94" t="str">
        <f t="shared" si="2"/>
        <v/>
      </c>
      <c r="H33" s="95" t="str">
        <f t="shared" si="3"/>
        <v/>
      </c>
      <c r="I33" s="96"/>
      <c r="J33" s="97"/>
    </row>
    <row r="34" spans="1:13" hidden="1">
      <c r="A34" s="27"/>
      <c r="B34" s="68">
        <v>36342</v>
      </c>
      <c r="C34" s="74"/>
      <c r="D34" s="65"/>
      <c r="E34" s="94" t="str">
        <f t="shared" si="0"/>
        <v/>
      </c>
      <c r="F34" s="95" t="str">
        <f t="shared" si="1"/>
        <v/>
      </c>
      <c r="G34" s="94" t="str">
        <f t="shared" si="2"/>
        <v/>
      </c>
      <c r="H34" s="95" t="str">
        <f t="shared" si="3"/>
        <v/>
      </c>
      <c r="I34" s="96"/>
      <c r="J34" s="97"/>
    </row>
    <row r="35" spans="1:13" hidden="1">
      <c r="A35" s="27"/>
      <c r="B35" s="68">
        <v>36373</v>
      </c>
      <c r="C35" s="74"/>
      <c r="D35" s="65"/>
      <c r="E35" s="94" t="str">
        <f t="shared" si="0"/>
        <v/>
      </c>
      <c r="F35" s="95" t="str">
        <f t="shared" si="1"/>
        <v/>
      </c>
      <c r="G35" s="94" t="str">
        <f t="shared" si="2"/>
        <v/>
      </c>
      <c r="H35" s="95" t="str">
        <f t="shared" si="3"/>
        <v/>
      </c>
      <c r="I35" s="96"/>
      <c r="J35" s="97"/>
    </row>
    <row r="36" spans="1:13" hidden="1">
      <c r="A36" s="27"/>
      <c r="B36" s="68">
        <v>36404</v>
      </c>
      <c r="C36" s="74"/>
      <c r="D36" s="65"/>
      <c r="E36" s="94" t="str">
        <f t="shared" si="0"/>
        <v/>
      </c>
      <c r="F36" s="95" t="str">
        <f t="shared" si="1"/>
        <v/>
      </c>
      <c r="G36" s="94" t="str">
        <f t="shared" si="2"/>
        <v/>
      </c>
      <c r="H36" s="95" t="str">
        <f t="shared" si="3"/>
        <v/>
      </c>
      <c r="I36" s="96"/>
      <c r="J36" s="97"/>
    </row>
    <row r="37" spans="1:13" hidden="1">
      <c r="A37" s="27"/>
      <c r="B37" s="68">
        <v>36434</v>
      </c>
      <c r="C37" s="74"/>
      <c r="D37" s="65"/>
      <c r="E37" s="94" t="str">
        <f t="shared" si="0"/>
        <v/>
      </c>
      <c r="F37" s="95" t="str">
        <f t="shared" si="1"/>
        <v/>
      </c>
      <c r="G37" s="94" t="str">
        <f t="shared" si="2"/>
        <v/>
      </c>
      <c r="H37" s="95" t="str">
        <f t="shared" si="3"/>
        <v/>
      </c>
      <c r="I37" s="96"/>
      <c r="J37" s="97"/>
    </row>
    <row r="38" spans="1:13" hidden="1">
      <c r="A38" s="27"/>
      <c r="B38" s="68">
        <v>36465</v>
      </c>
      <c r="C38" s="74"/>
      <c r="D38" s="65"/>
      <c r="E38" s="94" t="str">
        <f t="shared" si="0"/>
        <v/>
      </c>
      <c r="F38" s="95" t="str">
        <f t="shared" si="1"/>
        <v/>
      </c>
      <c r="G38" s="94" t="str">
        <f t="shared" si="2"/>
        <v/>
      </c>
      <c r="H38" s="95" t="str">
        <f t="shared" si="3"/>
        <v/>
      </c>
      <c r="I38" s="96"/>
      <c r="J38" s="97"/>
    </row>
    <row r="39" spans="1:13" ht="13.5" hidden="1" thickBot="1">
      <c r="A39" s="28"/>
      <c r="B39" s="69">
        <v>36495</v>
      </c>
      <c r="C39" s="75"/>
      <c r="D39" s="66"/>
      <c r="E39" s="101" t="str">
        <f t="shared" si="0"/>
        <v/>
      </c>
      <c r="F39" s="116" t="str">
        <f t="shared" si="1"/>
        <v/>
      </c>
      <c r="G39" s="117" t="str">
        <f t="shared" si="2"/>
        <v/>
      </c>
      <c r="H39" s="116" t="str">
        <f t="shared" si="3"/>
        <v/>
      </c>
      <c r="I39" s="101">
        <f>SUM(C28:C39)</f>
        <v>0</v>
      </c>
      <c r="J39" s="102">
        <f>SUM(D28:D39)</f>
        <v>0</v>
      </c>
    </row>
    <row r="40" spans="1:13">
      <c r="A40" s="26"/>
      <c r="B40" s="504">
        <v>39083</v>
      </c>
      <c r="C40" s="446"/>
      <c r="D40" s="447"/>
      <c r="E40" s="436" t="str">
        <f t="shared" si="0"/>
        <v/>
      </c>
      <c r="F40" s="437" t="str">
        <f t="shared" si="1"/>
        <v/>
      </c>
      <c r="G40" s="436" t="str">
        <f t="shared" si="2"/>
        <v/>
      </c>
      <c r="H40" s="437" t="str">
        <f t="shared" si="3"/>
        <v/>
      </c>
      <c r="I40" s="436"/>
      <c r="J40" s="438"/>
      <c r="L40" s="301"/>
      <c r="M40" s="301"/>
    </row>
    <row r="41" spans="1:13">
      <c r="A41" s="27"/>
      <c r="B41" s="502">
        <v>39114</v>
      </c>
      <c r="C41" s="448"/>
      <c r="D41" s="449"/>
      <c r="E41" s="439" t="str">
        <f t="shared" si="0"/>
        <v/>
      </c>
      <c r="F41" s="440" t="str">
        <f t="shared" si="1"/>
        <v/>
      </c>
      <c r="G41" s="439" t="str">
        <f t="shared" si="2"/>
        <v/>
      </c>
      <c r="H41" s="440" t="str">
        <f t="shared" si="3"/>
        <v/>
      </c>
      <c r="I41" s="439"/>
      <c r="J41" s="441"/>
      <c r="L41" s="301"/>
      <c r="M41" s="301"/>
    </row>
    <row r="42" spans="1:13">
      <c r="A42" s="27"/>
      <c r="B42" s="502">
        <v>39142</v>
      </c>
      <c r="C42" s="448"/>
      <c r="D42" s="449"/>
      <c r="E42" s="439" t="str">
        <f t="shared" si="0"/>
        <v/>
      </c>
      <c r="F42" s="440" t="str">
        <f t="shared" si="1"/>
        <v/>
      </c>
      <c r="G42" s="439" t="str">
        <f t="shared" si="2"/>
        <v/>
      </c>
      <c r="H42" s="440" t="str">
        <f t="shared" si="3"/>
        <v/>
      </c>
      <c r="I42" s="439"/>
      <c r="J42" s="441"/>
      <c r="L42" s="301"/>
      <c r="M42" s="301"/>
    </row>
    <row r="43" spans="1:13">
      <c r="A43" s="27"/>
      <c r="B43" s="502">
        <v>39173</v>
      </c>
      <c r="C43" s="448"/>
      <c r="D43" s="449"/>
      <c r="E43" s="439" t="str">
        <f t="shared" si="0"/>
        <v/>
      </c>
      <c r="F43" s="440" t="str">
        <f t="shared" si="1"/>
        <v/>
      </c>
      <c r="G43" s="439" t="str">
        <f t="shared" si="2"/>
        <v/>
      </c>
      <c r="H43" s="440" t="str">
        <f t="shared" si="3"/>
        <v/>
      </c>
      <c r="I43" s="439"/>
      <c r="J43" s="441"/>
      <c r="L43" s="301"/>
      <c r="M43" s="301"/>
    </row>
    <row r="44" spans="1:13">
      <c r="A44" s="27"/>
      <c r="B44" s="502">
        <v>39203</v>
      </c>
      <c r="C44" s="448"/>
      <c r="D44" s="449"/>
      <c r="E44" s="439" t="str">
        <f t="shared" si="0"/>
        <v/>
      </c>
      <c r="F44" s="440" t="str">
        <f t="shared" si="1"/>
        <v/>
      </c>
      <c r="G44" s="439" t="str">
        <f t="shared" si="2"/>
        <v/>
      </c>
      <c r="H44" s="440" t="str">
        <f t="shared" si="3"/>
        <v/>
      </c>
      <c r="I44" s="439"/>
      <c r="J44" s="441"/>
      <c r="L44" s="301"/>
      <c r="M44" s="301"/>
    </row>
    <row r="45" spans="1:13">
      <c r="A45" s="27"/>
      <c r="B45" s="502">
        <v>39234</v>
      </c>
      <c r="C45" s="448"/>
      <c r="D45" s="449"/>
      <c r="E45" s="439" t="str">
        <f t="shared" si="0"/>
        <v/>
      </c>
      <c r="F45" s="440" t="str">
        <f t="shared" si="1"/>
        <v/>
      </c>
      <c r="G45" s="439" t="str">
        <f t="shared" si="2"/>
        <v/>
      </c>
      <c r="H45" s="440" t="str">
        <f t="shared" si="3"/>
        <v/>
      </c>
      <c r="I45" s="439"/>
      <c r="J45" s="441"/>
      <c r="L45" s="301"/>
      <c r="M45" s="301"/>
    </row>
    <row r="46" spans="1:13">
      <c r="A46" s="27"/>
      <c r="B46" s="502">
        <v>39264</v>
      </c>
      <c r="C46" s="448"/>
      <c r="D46" s="449"/>
      <c r="E46" s="439" t="str">
        <f t="shared" si="0"/>
        <v/>
      </c>
      <c r="F46" s="440" t="str">
        <f t="shared" si="1"/>
        <v/>
      </c>
      <c r="G46" s="439" t="str">
        <f t="shared" si="2"/>
        <v/>
      </c>
      <c r="H46" s="440" t="str">
        <f t="shared" si="3"/>
        <v/>
      </c>
      <c r="I46" s="439"/>
      <c r="J46" s="441"/>
      <c r="L46" s="301"/>
      <c r="M46" s="301"/>
    </row>
    <row r="47" spans="1:13">
      <c r="A47" s="27"/>
      <c r="B47" s="502">
        <v>39295</v>
      </c>
      <c r="C47" s="448"/>
      <c r="D47" s="449"/>
      <c r="E47" s="439" t="str">
        <f t="shared" si="0"/>
        <v/>
      </c>
      <c r="F47" s="440" t="str">
        <f t="shared" si="1"/>
        <v/>
      </c>
      <c r="G47" s="439" t="str">
        <f t="shared" si="2"/>
        <v/>
      </c>
      <c r="H47" s="440" t="str">
        <f t="shared" si="3"/>
        <v/>
      </c>
      <c r="I47" s="439"/>
      <c r="J47" s="441"/>
      <c r="L47" s="301"/>
      <c r="M47" s="301"/>
    </row>
    <row r="48" spans="1:13">
      <c r="A48" s="27"/>
      <c r="B48" s="502">
        <v>39326</v>
      </c>
      <c r="C48" s="448"/>
      <c r="D48" s="449"/>
      <c r="E48" s="439" t="str">
        <f t="shared" si="0"/>
        <v/>
      </c>
      <c r="F48" s="440" t="str">
        <f t="shared" si="1"/>
        <v/>
      </c>
      <c r="G48" s="439" t="str">
        <f t="shared" si="2"/>
        <v/>
      </c>
      <c r="H48" s="440" t="str">
        <f t="shared" si="3"/>
        <v/>
      </c>
      <c r="I48" s="439"/>
      <c r="J48" s="441"/>
      <c r="L48" s="301"/>
      <c r="M48" s="301"/>
    </row>
    <row r="49" spans="1:13">
      <c r="A49" s="27"/>
      <c r="B49" s="502">
        <v>39356</v>
      </c>
      <c r="C49" s="448"/>
      <c r="D49" s="449"/>
      <c r="E49" s="439" t="str">
        <f t="shared" ref="E49:E80" si="4">IF(C49="","",AVERAGE(C38:C49))</f>
        <v/>
      </c>
      <c r="F49" s="440" t="str">
        <f t="shared" ref="F49:F80" si="5">IF(D49="","",AVERAGE(D38:D49))</f>
        <v/>
      </c>
      <c r="G49" s="439" t="str">
        <f t="shared" ref="G49:G80" si="6">IF(E49="","",SUM(C38:C49))</f>
        <v/>
      </c>
      <c r="H49" s="440" t="str">
        <f t="shared" ref="H49:H80" si="7">IF(F49="","",SUM(D38:D49))</f>
        <v/>
      </c>
      <c r="I49" s="439"/>
      <c r="J49" s="441"/>
      <c r="L49" s="301"/>
      <c r="M49" s="301"/>
    </row>
    <row r="50" spans="1:13">
      <c r="A50" s="27"/>
      <c r="B50" s="502">
        <v>39387</v>
      </c>
      <c r="C50" s="448"/>
      <c r="D50" s="449"/>
      <c r="E50" s="439" t="str">
        <f t="shared" si="4"/>
        <v/>
      </c>
      <c r="F50" s="440" t="str">
        <f t="shared" si="5"/>
        <v/>
      </c>
      <c r="G50" s="439" t="str">
        <f t="shared" si="6"/>
        <v/>
      </c>
      <c r="H50" s="440" t="str">
        <f t="shared" si="7"/>
        <v/>
      </c>
      <c r="I50" s="439"/>
      <c r="J50" s="441"/>
      <c r="L50" s="301"/>
      <c r="M50" s="301"/>
    </row>
    <row r="51" spans="1:13" ht="13.5" thickBot="1">
      <c r="A51" s="28"/>
      <c r="B51" s="503">
        <v>39417</v>
      </c>
      <c r="C51" s="450"/>
      <c r="D51" s="451"/>
      <c r="E51" s="442" t="str">
        <f t="shared" si="4"/>
        <v/>
      </c>
      <c r="F51" s="443" t="str">
        <f t="shared" si="5"/>
        <v/>
      </c>
      <c r="G51" s="444" t="str">
        <f t="shared" si="6"/>
        <v/>
      </c>
      <c r="H51" s="443" t="str">
        <f t="shared" si="7"/>
        <v/>
      </c>
      <c r="I51" s="442">
        <f>SUM(C40:C51)</f>
        <v>0</v>
      </c>
      <c r="J51" s="445">
        <f>SUM(D40:D51)</f>
        <v>0</v>
      </c>
      <c r="L51" s="301"/>
      <c r="M51" s="301"/>
    </row>
    <row r="52" spans="1:13">
      <c r="A52" s="26"/>
      <c r="B52" s="504">
        <v>39448</v>
      </c>
      <c r="C52" s="446"/>
      <c r="D52" s="447"/>
      <c r="E52" s="436" t="str">
        <f t="shared" si="4"/>
        <v/>
      </c>
      <c r="F52" s="437" t="str">
        <f t="shared" si="5"/>
        <v/>
      </c>
      <c r="G52" s="436" t="str">
        <f t="shared" si="6"/>
        <v/>
      </c>
      <c r="H52" s="437" t="str">
        <f t="shared" si="7"/>
        <v/>
      </c>
      <c r="I52" s="436"/>
      <c r="J52" s="438"/>
      <c r="L52" s="301"/>
      <c r="M52" s="301"/>
    </row>
    <row r="53" spans="1:13">
      <c r="A53" s="27"/>
      <c r="B53" s="502">
        <v>39479</v>
      </c>
      <c r="C53" s="448"/>
      <c r="D53" s="449"/>
      <c r="E53" s="439" t="str">
        <f t="shared" si="4"/>
        <v/>
      </c>
      <c r="F53" s="440" t="str">
        <f t="shared" si="5"/>
        <v/>
      </c>
      <c r="G53" s="439" t="str">
        <f t="shared" si="6"/>
        <v/>
      </c>
      <c r="H53" s="440" t="str">
        <f t="shared" si="7"/>
        <v/>
      </c>
      <c r="I53" s="439"/>
      <c r="J53" s="441"/>
      <c r="L53" s="301"/>
      <c r="M53" s="301"/>
    </row>
    <row r="54" spans="1:13">
      <c r="A54" s="27"/>
      <c r="B54" s="502">
        <v>39508</v>
      </c>
      <c r="C54" s="448"/>
      <c r="D54" s="449"/>
      <c r="E54" s="439" t="str">
        <f t="shared" si="4"/>
        <v/>
      </c>
      <c r="F54" s="440" t="str">
        <f t="shared" si="5"/>
        <v/>
      </c>
      <c r="G54" s="439" t="str">
        <f t="shared" si="6"/>
        <v/>
      </c>
      <c r="H54" s="440" t="str">
        <f t="shared" si="7"/>
        <v/>
      </c>
      <c r="I54" s="439"/>
      <c r="J54" s="441"/>
      <c r="L54" s="301"/>
      <c r="M54" s="301"/>
    </row>
    <row r="55" spans="1:13">
      <c r="A55" s="27"/>
      <c r="B55" s="502">
        <v>39539</v>
      </c>
      <c r="C55" s="448"/>
      <c r="D55" s="449"/>
      <c r="E55" s="439" t="str">
        <f t="shared" si="4"/>
        <v/>
      </c>
      <c r="F55" s="440" t="str">
        <f t="shared" si="5"/>
        <v/>
      </c>
      <c r="G55" s="439" t="str">
        <f t="shared" si="6"/>
        <v/>
      </c>
      <c r="H55" s="440" t="str">
        <f t="shared" si="7"/>
        <v/>
      </c>
      <c r="I55" s="439"/>
      <c r="J55" s="441"/>
      <c r="L55" s="301"/>
      <c r="M55" s="301"/>
    </row>
    <row r="56" spans="1:13">
      <c r="A56" s="27"/>
      <c r="B56" s="502">
        <v>39569</v>
      </c>
      <c r="C56" s="448"/>
      <c r="D56" s="449"/>
      <c r="E56" s="439" t="str">
        <f t="shared" si="4"/>
        <v/>
      </c>
      <c r="F56" s="440" t="str">
        <f t="shared" si="5"/>
        <v/>
      </c>
      <c r="G56" s="439" t="str">
        <f t="shared" si="6"/>
        <v/>
      </c>
      <c r="H56" s="440" t="str">
        <f t="shared" si="7"/>
        <v/>
      </c>
      <c r="I56" s="439"/>
      <c r="J56" s="441"/>
      <c r="L56" s="301"/>
      <c r="M56" s="301"/>
    </row>
    <row r="57" spans="1:13">
      <c r="A57" s="27"/>
      <c r="B57" s="502">
        <v>39600</v>
      </c>
      <c r="C57" s="448"/>
      <c r="D57" s="449"/>
      <c r="E57" s="439" t="str">
        <f t="shared" si="4"/>
        <v/>
      </c>
      <c r="F57" s="440" t="str">
        <f t="shared" si="5"/>
        <v/>
      </c>
      <c r="G57" s="439" t="str">
        <f t="shared" si="6"/>
        <v/>
      </c>
      <c r="H57" s="440" t="str">
        <f t="shared" si="7"/>
        <v/>
      </c>
      <c r="I57" s="439"/>
      <c r="J57" s="441"/>
      <c r="L57" s="301"/>
      <c r="M57" s="301"/>
    </row>
    <row r="58" spans="1:13">
      <c r="A58" s="27"/>
      <c r="B58" s="502">
        <v>39630</v>
      </c>
      <c r="C58" s="448"/>
      <c r="D58" s="449"/>
      <c r="E58" s="439" t="str">
        <f t="shared" si="4"/>
        <v/>
      </c>
      <c r="F58" s="440" t="str">
        <f t="shared" si="5"/>
        <v/>
      </c>
      <c r="G58" s="439" t="str">
        <f t="shared" si="6"/>
        <v/>
      </c>
      <c r="H58" s="440" t="str">
        <f t="shared" si="7"/>
        <v/>
      </c>
      <c r="I58" s="439"/>
      <c r="J58" s="441"/>
      <c r="L58" s="301"/>
      <c r="M58" s="301"/>
    </row>
    <row r="59" spans="1:13">
      <c r="A59" s="27"/>
      <c r="B59" s="502">
        <v>39661</v>
      </c>
      <c r="C59" s="448"/>
      <c r="D59" s="449"/>
      <c r="E59" s="439" t="str">
        <f t="shared" si="4"/>
        <v/>
      </c>
      <c r="F59" s="440" t="str">
        <f t="shared" si="5"/>
        <v/>
      </c>
      <c r="G59" s="439" t="str">
        <f t="shared" si="6"/>
        <v/>
      </c>
      <c r="H59" s="440" t="str">
        <f t="shared" si="7"/>
        <v/>
      </c>
      <c r="I59" s="439"/>
      <c r="J59" s="441"/>
      <c r="L59" s="301"/>
      <c r="M59" s="301"/>
    </row>
    <row r="60" spans="1:13">
      <c r="A60" s="27"/>
      <c r="B60" s="502">
        <v>39692</v>
      </c>
      <c r="C60" s="448"/>
      <c r="D60" s="449"/>
      <c r="E60" s="439" t="str">
        <f t="shared" si="4"/>
        <v/>
      </c>
      <c r="F60" s="440" t="str">
        <f t="shared" si="5"/>
        <v/>
      </c>
      <c r="G60" s="439" t="str">
        <f t="shared" si="6"/>
        <v/>
      </c>
      <c r="H60" s="440" t="str">
        <f t="shared" si="7"/>
        <v/>
      </c>
      <c r="I60" s="439"/>
      <c r="J60" s="441"/>
      <c r="L60" s="301"/>
      <c r="M60" s="301"/>
    </row>
    <row r="61" spans="1:13">
      <c r="A61" s="27"/>
      <c r="B61" s="502">
        <v>39722</v>
      </c>
      <c r="C61" s="448"/>
      <c r="D61" s="449"/>
      <c r="E61" s="439" t="str">
        <f t="shared" si="4"/>
        <v/>
      </c>
      <c r="F61" s="440" t="str">
        <f t="shared" si="5"/>
        <v/>
      </c>
      <c r="G61" s="439" t="str">
        <f t="shared" si="6"/>
        <v/>
      </c>
      <c r="H61" s="440" t="str">
        <f t="shared" si="7"/>
        <v/>
      </c>
      <c r="I61" s="439"/>
      <c r="J61" s="441"/>
      <c r="L61" s="301"/>
      <c r="M61" s="301"/>
    </row>
    <row r="62" spans="1:13">
      <c r="A62" s="27"/>
      <c r="B62" s="502">
        <v>39753</v>
      </c>
      <c r="C62" s="448"/>
      <c r="D62" s="449"/>
      <c r="E62" s="439" t="str">
        <f t="shared" si="4"/>
        <v/>
      </c>
      <c r="F62" s="440" t="str">
        <f t="shared" si="5"/>
        <v/>
      </c>
      <c r="G62" s="439" t="str">
        <f t="shared" si="6"/>
        <v/>
      </c>
      <c r="H62" s="440" t="str">
        <f t="shared" si="7"/>
        <v/>
      </c>
      <c r="I62" s="439"/>
      <c r="J62" s="441"/>
      <c r="L62" s="301"/>
      <c r="M62" s="301"/>
    </row>
    <row r="63" spans="1:13" ht="13.5" thickBot="1">
      <c r="A63" s="28"/>
      <c r="B63" s="503">
        <v>39783</v>
      </c>
      <c r="C63" s="450"/>
      <c r="D63" s="451"/>
      <c r="E63" s="442" t="str">
        <f t="shared" si="4"/>
        <v/>
      </c>
      <c r="F63" s="443" t="str">
        <f t="shared" si="5"/>
        <v/>
      </c>
      <c r="G63" s="444" t="str">
        <f t="shared" si="6"/>
        <v/>
      </c>
      <c r="H63" s="443" t="str">
        <f t="shared" si="7"/>
        <v/>
      </c>
      <c r="I63" s="442">
        <f>SUM(C52:C63)</f>
        <v>0</v>
      </c>
      <c r="J63" s="445">
        <f>SUM(D52:D63)</f>
        <v>0</v>
      </c>
      <c r="L63" s="301"/>
      <c r="M63" s="301"/>
    </row>
    <row r="64" spans="1:13">
      <c r="A64" s="26"/>
      <c r="B64" s="504">
        <v>39814</v>
      </c>
      <c r="C64" s="446"/>
      <c r="D64" s="447"/>
      <c r="E64" s="436" t="str">
        <f t="shared" si="4"/>
        <v/>
      </c>
      <c r="F64" s="437" t="str">
        <f t="shared" si="5"/>
        <v/>
      </c>
      <c r="G64" s="436" t="str">
        <f t="shared" si="6"/>
        <v/>
      </c>
      <c r="H64" s="437" t="str">
        <f t="shared" si="7"/>
        <v/>
      </c>
      <c r="I64" s="436"/>
      <c r="J64" s="438"/>
      <c r="L64" s="301"/>
      <c r="M64" s="301"/>
    </row>
    <row r="65" spans="1:13">
      <c r="A65" s="27"/>
      <c r="B65" s="502">
        <v>39845</v>
      </c>
      <c r="C65" s="448"/>
      <c r="D65" s="449"/>
      <c r="E65" s="439" t="str">
        <f t="shared" si="4"/>
        <v/>
      </c>
      <c r="F65" s="440" t="str">
        <f t="shared" si="5"/>
        <v/>
      </c>
      <c r="G65" s="439" t="str">
        <f t="shared" si="6"/>
        <v/>
      </c>
      <c r="H65" s="440" t="str">
        <f t="shared" si="7"/>
        <v/>
      </c>
      <c r="I65" s="439"/>
      <c r="J65" s="441"/>
      <c r="L65" s="301"/>
      <c r="M65" s="301"/>
    </row>
    <row r="66" spans="1:13">
      <c r="A66" s="27"/>
      <c r="B66" s="502">
        <v>39873</v>
      </c>
      <c r="C66" s="448"/>
      <c r="D66" s="449"/>
      <c r="E66" s="439" t="str">
        <f t="shared" si="4"/>
        <v/>
      </c>
      <c r="F66" s="440" t="str">
        <f t="shared" si="5"/>
        <v/>
      </c>
      <c r="G66" s="439" t="str">
        <f t="shared" si="6"/>
        <v/>
      </c>
      <c r="H66" s="440" t="str">
        <f t="shared" si="7"/>
        <v/>
      </c>
      <c r="I66" s="439"/>
      <c r="J66" s="441"/>
      <c r="L66" s="301"/>
      <c r="M66" s="301"/>
    </row>
    <row r="67" spans="1:13">
      <c r="A67" s="27"/>
      <c r="B67" s="502">
        <v>39904</v>
      </c>
      <c r="C67" s="448"/>
      <c r="D67" s="449"/>
      <c r="E67" s="439" t="str">
        <f t="shared" si="4"/>
        <v/>
      </c>
      <c r="F67" s="440" t="str">
        <f t="shared" si="5"/>
        <v/>
      </c>
      <c r="G67" s="439" t="str">
        <f t="shared" si="6"/>
        <v/>
      </c>
      <c r="H67" s="440" t="str">
        <f t="shared" si="7"/>
        <v/>
      </c>
      <c r="I67" s="439"/>
      <c r="J67" s="441"/>
      <c r="L67" s="301"/>
      <c r="M67" s="301"/>
    </row>
    <row r="68" spans="1:13">
      <c r="A68" s="27"/>
      <c r="B68" s="502">
        <v>39934</v>
      </c>
      <c r="C68" s="448"/>
      <c r="D68" s="449"/>
      <c r="E68" s="439" t="str">
        <f t="shared" si="4"/>
        <v/>
      </c>
      <c r="F68" s="440" t="str">
        <f t="shared" si="5"/>
        <v/>
      </c>
      <c r="G68" s="439" t="str">
        <f t="shared" si="6"/>
        <v/>
      </c>
      <c r="H68" s="440" t="str">
        <f t="shared" si="7"/>
        <v/>
      </c>
      <c r="I68" s="439"/>
      <c r="J68" s="441"/>
      <c r="L68" s="301"/>
      <c r="M68" s="301"/>
    </row>
    <row r="69" spans="1:13">
      <c r="A69" s="27"/>
      <c r="B69" s="502">
        <v>39965</v>
      </c>
      <c r="C69" s="448"/>
      <c r="D69" s="449"/>
      <c r="E69" s="439" t="str">
        <f t="shared" si="4"/>
        <v/>
      </c>
      <c r="F69" s="440" t="str">
        <f t="shared" si="5"/>
        <v/>
      </c>
      <c r="G69" s="439" t="str">
        <f t="shared" si="6"/>
        <v/>
      </c>
      <c r="H69" s="440" t="str">
        <f t="shared" si="7"/>
        <v/>
      </c>
      <c r="I69" s="439"/>
      <c r="J69" s="441"/>
      <c r="L69" s="301"/>
      <c r="M69" s="301"/>
    </row>
    <row r="70" spans="1:13">
      <c r="A70" s="27"/>
      <c r="B70" s="502">
        <v>39995</v>
      </c>
      <c r="C70" s="448"/>
      <c r="D70" s="449"/>
      <c r="E70" s="439" t="str">
        <f t="shared" si="4"/>
        <v/>
      </c>
      <c r="F70" s="440" t="str">
        <f t="shared" si="5"/>
        <v/>
      </c>
      <c r="G70" s="439" t="str">
        <f t="shared" si="6"/>
        <v/>
      </c>
      <c r="H70" s="440" t="str">
        <f t="shared" si="7"/>
        <v/>
      </c>
      <c r="I70" s="439"/>
      <c r="J70" s="441"/>
      <c r="L70" s="301"/>
      <c r="M70" s="301"/>
    </row>
    <row r="71" spans="1:13">
      <c r="A71" s="27"/>
      <c r="B71" s="502">
        <v>40026</v>
      </c>
      <c r="C71" s="448"/>
      <c r="D71" s="449"/>
      <c r="E71" s="439" t="str">
        <f t="shared" si="4"/>
        <v/>
      </c>
      <c r="F71" s="440" t="str">
        <f t="shared" si="5"/>
        <v/>
      </c>
      <c r="G71" s="439" t="str">
        <f t="shared" si="6"/>
        <v/>
      </c>
      <c r="H71" s="440" t="str">
        <f t="shared" si="7"/>
        <v/>
      </c>
      <c r="I71" s="439"/>
      <c r="J71" s="441"/>
      <c r="L71" s="301"/>
      <c r="M71" s="301"/>
    </row>
    <row r="72" spans="1:13">
      <c r="A72" s="27"/>
      <c r="B72" s="502">
        <v>40057</v>
      </c>
      <c r="C72" s="448"/>
      <c r="D72" s="449"/>
      <c r="E72" s="439" t="str">
        <f t="shared" si="4"/>
        <v/>
      </c>
      <c r="F72" s="440" t="str">
        <f t="shared" si="5"/>
        <v/>
      </c>
      <c r="G72" s="439" t="str">
        <f t="shared" si="6"/>
        <v/>
      </c>
      <c r="H72" s="440" t="str">
        <f t="shared" si="7"/>
        <v/>
      </c>
      <c r="I72" s="439"/>
      <c r="J72" s="441"/>
      <c r="L72" s="301"/>
      <c r="M72" s="301"/>
    </row>
    <row r="73" spans="1:13">
      <c r="A73" s="27"/>
      <c r="B73" s="502">
        <v>40087</v>
      </c>
      <c r="C73" s="448"/>
      <c r="D73" s="449"/>
      <c r="E73" s="439" t="str">
        <f t="shared" si="4"/>
        <v/>
      </c>
      <c r="F73" s="440" t="str">
        <f t="shared" si="5"/>
        <v/>
      </c>
      <c r="G73" s="439" t="str">
        <f t="shared" si="6"/>
        <v/>
      </c>
      <c r="H73" s="440" t="str">
        <f t="shared" si="7"/>
        <v/>
      </c>
      <c r="I73" s="439"/>
      <c r="J73" s="441"/>
      <c r="L73" s="301"/>
      <c r="M73" s="301"/>
    </row>
    <row r="74" spans="1:13">
      <c r="A74" s="27"/>
      <c r="B74" s="502">
        <v>40118</v>
      </c>
      <c r="C74" s="448"/>
      <c r="D74" s="449"/>
      <c r="E74" s="439" t="str">
        <f t="shared" si="4"/>
        <v/>
      </c>
      <c r="F74" s="440" t="str">
        <f t="shared" si="5"/>
        <v/>
      </c>
      <c r="G74" s="439" t="str">
        <f t="shared" si="6"/>
        <v/>
      </c>
      <c r="H74" s="440" t="str">
        <f t="shared" si="7"/>
        <v/>
      </c>
      <c r="I74" s="439"/>
      <c r="J74" s="441"/>
    </row>
    <row r="75" spans="1:13" ht="13.5" thickBot="1">
      <c r="A75" s="28"/>
      <c r="B75" s="503">
        <v>40148</v>
      </c>
      <c r="C75" s="450"/>
      <c r="D75" s="451"/>
      <c r="E75" s="442" t="str">
        <f t="shared" si="4"/>
        <v/>
      </c>
      <c r="F75" s="443" t="str">
        <f t="shared" si="5"/>
        <v/>
      </c>
      <c r="G75" s="444" t="str">
        <f t="shared" si="6"/>
        <v/>
      </c>
      <c r="H75" s="443" t="str">
        <f t="shared" si="7"/>
        <v/>
      </c>
      <c r="I75" s="442">
        <f>SUM(C64:C75)</f>
        <v>0</v>
      </c>
      <c r="J75" s="445">
        <f>SUM(D64:D75)</f>
        <v>0</v>
      </c>
    </row>
    <row r="76" spans="1:13">
      <c r="A76" s="26"/>
      <c r="B76" s="504">
        <v>40179</v>
      </c>
      <c r="C76" s="446"/>
      <c r="D76" s="447"/>
      <c r="E76" s="436" t="str">
        <f t="shared" si="4"/>
        <v/>
      </c>
      <c r="F76" s="437" t="str">
        <f t="shared" si="5"/>
        <v/>
      </c>
      <c r="G76" s="436" t="str">
        <f t="shared" si="6"/>
        <v/>
      </c>
      <c r="H76" s="437" t="str">
        <f t="shared" si="7"/>
        <v/>
      </c>
      <c r="I76" s="436"/>
      <c r="J76" s="438"/>
    </row>
    <row r="77" spans="1:13">
      <c r="A77" s="27"/>
      <c r="B77" s="502">
        <v>40210</v>
      </c>
      <c r="C77" s="448"/>
      <c r="D77" s="449"/>
      <c r="E77" s="439" t="str">
        <f t="shared" si="4"/>
        <v/>
      </c>
      <c r="F77" s="440" t="str">
        <f t="shared" si="5"/>
        <v/>
      </c>
      <c r="G77" s="439" t="str">
        <f t="shared" si="6"/>
        <v/>
      </c>
      <c r="H77" s="440" t="str">
        <f t="shared" si="7"/>
        <v/>
      </c>
      <c r="I77" s="439"/>
      <c r="J77" s="441"/>
    </row>
    <row r="78" spans="1:13">
      <c r="A78" s="27"/>
      <c r="B78" s="502">
        <v>40238</v>
      </c>
      <c r="C78" s="448"/>
      <c r="D78" s="449"/>
      <c r="E78" s="439" t="str">
        <f t="shared" si="4"/>
        <v/>
      </c>
      <c r="F78" s="440" t="str">
        <f t="shared" si="5"/>
        <v/>
      </c>
      <c r="G78" s="439" t="str">
        <f t="shared" si="6"/>
        <v/>
      </c>
      <c r="H78" s="440" t="str">
        <f t="shared" si="7"/>
        <v/>
      </c>
      <c r="I78" s="439"/>
      <c r="J78" s="441"/>
    </row>
    <row r="79" spans="1:13">
      <c r="A79" s="27"/>
      <c r="B79" s="502">
        <v>40269</v>
      </c>
      <c r="C79" s="448"/>
      <c r="D79" s="449"/>
      <c r="E79" s="439" t="str">
        <f t="shared" si="4"/>
        <v/>
      </c>
      <c r="F79" s="440" t="str">
        <f t="shared" si="5"/>
        <v/>
      </c>
      <c r="G79" s="439" t="str">
        <f t="shared" si="6"/>
        <v/>
      </c>
      <c r="H79" s="440" t="str">
        <f t="shared" si="7"/>
        <v/>
      </c>
      <c r="I79" s="439"/>
      <c r="J79" s="441"/>
    </row>
    <row r="80" spans="1:13">
      <c r="A80" s="27"/>
      <c r="B80" s="502">
        <v>40299</v>
      </c>
      <c r="C80" s="448"/>
      <c r="D80" s="449"/>
      <c r="E80" s="439" t="str">
        <f t="shared" si="4"/>
        <v/>
      </c>
      <c r="F80" s="440" t="str">
        <f t="shared" si="5"/>
        <v/>
      </c>
      <c r="G80" s="439" t="str">
        <f t="shared" si="6"/>
        <v/>
      </c>
      <c r="H80" s="440" t="str">
        <f t="shared" si="7"/>
        <v/>
      </c>
      <c r="I80" s="439"/>
      <c r="J80" s="441"/>
    </row>
    <row r="81" spans="1:10">
      <c r="A81" s="27"/>
      <c r="B81" s="502">
        <v>40330</v>
      </c>
      <c r="C81" s="448"/>
      <c r="D81" s="449"/>
      <c r="E81" s="439" t="str">
        <f t="shared" ref="E81:E92" si="8">IF(C81="","",AVERAGE(C70:C81))</f>
        <v/>
      </c>
      <c r="F81" s="440" t="str">
        <f t="shared" ref="F81:F92" si="9">IF(D81="","",AVERAGE(D70:D81))</f>
        <v/>
      </c>
      <c r="G81" s="439" t="str">
        <f t="shared" ref="G81:G92" si="10">IF(E81="","",SUM(C70:C81))</f>
        <v/>
      </c>
      <c r="H81" s="440" t="str">
        <f t="shared" ref="H81:H92" si="11">IF(F81="","",SUM(D70:D81))</f>
        <v/>
      </c>
      <c r="I81" s="439"/>
      <c r="J81" s="441"/>
    </row>
    <row r="82" spans="1:10">
      <c r="A82" s="27"/>
      <c r="B82" s="502">
        <v>40360</v>
      </c>
      <c r="C82" s="448"/>
      <c r="D82" s="449"/>
      <c r="E82" s="439" t="str">
        <f t="shared" si="8"/>
        <v/>
      </c>
      <c r="F82" s="440" t="str">
        <f t="shared" si="9"/>
        <v/>
      </c>
      <c r="G82" s="439" t="str">
        <f t="shared" si="10"/>
        <v/>
      </c>
      <c r="H82" s="440" t="str">
        <f t="shared" si="11"/>
        <v/>
      </c>
      <c r="I82" s="439"/>
      <c r="J82" s="441"/>
    </row>
    <row r="83" spans="1:10">
      <c r="A83" s="27"/>
      <c r="B83" s="502">
        <v>40391</v>
      </c>
      <c r="C83" s="448"/>
      <c r="D83" s="449"/>
      <c r="E83" s="439" t="str">
        <f t="shared" si="8"/>
        <v/>
      </c>
      <c r="F83" s="440" t="str">
        <f t="shared" si="9"/>
        <v/>
      </c>
      <c r="G83" s="439" t="str">
        <f t="shared" si="10"/>
        <v/>
      </c>
      <c r="H83" s="440" t="str">
        <f t="shared" si="11"/>
        <v/>
      </c>
      <c r="I83" s="439"/>
      <c r="J83" s="441"/>
    </row>
    <row r="84" spans="1:10">
      <c r="A84" s="27"/>
      <c r="B84" s="502">
        <v>40422</v>
      </c>
      <c r="C84" s="448"/>
      <c r="D84" s="449"/>
      <c r="E84" s="439" t="str">
        <f t="shared" si="8"/>
        <v/>
      </c>
      <c r="F84" s="440" t="str">
        <f t="shared" si="9"/>
        <v/>
      </c>
      <c r="G84" s="439" t="str">
        <f t="shared" si="10"/>
        <v/>
      </c>
      <c r="H84" s="440" t="str">
        <f t="shared" si="11"/>
        <v/>
      </c>
      <c r="I84" s="439"/>
      <c r="J84" s="441"/>
    </row>
    <row r="85" spans="1:10">
      <c r="A85" s="27"/>
      <c r="B85" s="502">
        <v>40452</v>
      </c>
      <c r="C85" s="448"/>
      <c r="D85" s="449"/>
      <c r="E85" s="439" t="str">
        <f t="shared" si="8"/>
        <v/>
      </c>
      <c r="F85" s="440" t="str">
        <f t="shared" si="9"/>
        <v/>
      </c>
      <c r="G85" s="439" t="str">
        <f t="shared" si="10"/>
        <v/>
      </c>
      <c r="H85" s="440" t="str">
        <f t="shared" si="11"/>
        <v/>
      </c>
      <c r="I85" s="439"/>
      <c r="J85" s="441"/>
    </row>
    <row r="86" spans="1:10">
      <c r="A86" s="27"/>
      <c r="B86" s="502">
        <v>40483</v>
      </c>
      <c r="C86" s="448"/>
      <c r="D86" s="449"/>
      <c r="E86" s="439" t="str">
        <f t="shared" si="8"/>
        <v/>
      </c>
      <c r="F86" s="440" t="str">
        <f t="shared" si="9"/>
        <v/>
      </c>
      <c r="G86" s="439" t="str">
        <f t="shared" si="10"/>
        <v/>
      </c>
      <c r="H86" s="440" t="str">
        <f t="shared" si="11"/>
        <v/>
      </c>
      <c r="I86" s="439"/>
      <c r="J86" s="441"/>
    </row>
    <row r="87" spans="1:10" ht="13.5" thickBot="1">
      <c r="A87" s="28"/>
      <c r="B87" s="503">
        <v>40513</v>
      </c>
      <c r="C87" s="450"/>
      <c r="D87" s="451"/>
      <c r="E87" s="442" t="str">
        <f t="shared" si="8"/>
        <v/>
      </c>
      <c r="F87" s="443" t="str">
        <f t="shared" si="9"/>
        <v/>
      </c>
      <c r="G87" s="444" t="str">
        <f t="shared" si="10"/>
        <v/>
      </c>
      <c r="H87" s="443" t="str">
        <f t="shared" si="11"/>
        <v/>
      </c>
      <c r="I87" s="442">
        <f>SUM(C76:C87)</f>
        <v>0</v>
      </c>
      <c r="J87" s="445">
        <f>SUM(D76:D87)</f>
        <v>0</v>
      </c>
    </row>
    <row r="88" spans="1:10">
      <c r="A88" s="26"/>
      <c r="B88" s="504">
        <v>40544</v>
      </c>
      <c r="C88" s="446"/>
      <c r="D88" s="447"/>
      <c r="E88" s="436" t="str">
        <f t="shared" si="8"/>
        <v/>
      </c>
      <c r="F88" s="437" t="str">
        <f t="shared" si="9"/>
        <v/>
      </c>
      <c r="G88" s="436" t="str">
        <f t="shared" si="10"/>
        <v/>
      </c>
      <c r="H88" s="437" t="str">
        <f t="shared" si="11"/>
        <v/>
      </c>
      <c r="I88" s="436"/>
      <c r="J88" s="438"/>
    </row>
    <row r="89" spans="1:10">
      <c r="A89" s="27"/>
      <c r="B89" s="502">
        <v>40575</v>
      </c>
      <c r="C89" s="448"/>
      <c r="D89" s="449"/>
      <c r="E89" s="439" t="str">
        <f t="shared" si="8"/>
        <v/>
      </c>
      <c r="F89" s="440" t="str">
        <f t="shared" si="9"/>
        <v/>
      </c>
      <c r="G89" s="439" t="str">
        <f t="shared" si="10"/>
        <v/>
      </c>
      <c r="H89" s="440" t="str">
        <f t="shared" si="11"/>
        <v/>
      </c>
      <c r="I89" s="439"/>
      <c r="J89" s="441"/>
    </row>
    <row r="90" spans="1:10">
      <c r="A90" s="27"/>
      <c r="B90" s="502">
        <v>40603</v>
      </c>
      <c r="C90" s="448"/>
      <c r="D90" s="449"/>
      <c r="E90" s="439" t="str">
        <f t="shared" si="8"/>
        <v/>
      </c>
      <c r="F90" s="440" t="str">
        <f t="shared" si="9"/>
        <v/>
      </c>
      <c r="G90" s="439" t="str">
        <f t="shared" si="10"/>
        <v/>
      </c>
      <c r="H90" s="440" t="str">
        <f t="shared" si="11"/>
        <v/>
      </c>
      <c r="I90" s="439"/>
      <c r="J90" s="441"/>
    </row>
    <row r="91" spans="1:10">
      <c r="A91" s="27"/>
      <c r="B91" s="502">
        <v>40634</v>
      </c>
      <c r="C91" s="448"/>
      <c r="D91" s="449"/>
      <c r="E91" s="439" t="str">
        <f t="shared" si="8"/>
        <v/>
      </c>
      <c r="F91" s="440" t="str">
        <f t="shared" si="9"/>
        <v/>
      </c>
      <c r="G91" s="439" t="str">
        <f t="shared" si="10"/>
        <v/>
      </c>
      <c r="H91" s="440" t="str">
        <f t="shared" si="11"/>
        <v/>
      </c>
      <c r="I91" s="439"/>
      <c r="J91" s="441"/>
    </row>
    <row r="92" spans="1:10">
      <c r="A92" s="27"/>
      <c r="B92" s="502">
        <v>40664</v>
      </c>
      <c r="C92" s="448"/>
      <c r="D92" s="449"/>
      <c r="E92" s="439" t="str">
        <f t="shared" si="8"/>
        <v/>
      </c>
      <c r="F92" s="440" t="str">
        <f t="shared" si="9"/>
        <v/>
      </c>
      <c r="G92" s="439" t="str">
        <f t="shared" si="10"/>
        <v/>
      </c>
      <c r="H92" s="440" t="str">
        <f t="shared" si="11"/>
        <v/>
      </c>
      <c r="I92" s="439"/>
      <c r="J92" s="441"/>
    </row>
    <row r="93" spans="1:10">
      <c r="A93" s="27"/>
      <c r="B93" s="502">
        <v>40695</v>
      </c>
      <c r="C93" s="448"/>
      <c r="D93" s="449"/>
      <c r="E93" s="439" t="str">
        <f t="shared" ref="E93:E104" si="12">IF(C93="","",AVERAGE(C82:C93))</f>
        <v/>
      </c>
      <c r="F93" s="440" t="str">
        <f t="shared" ref="F93:F104" si="13">IF(D93="","",AVERAGE(D82:D93))</f>
        <v/>
      </c>
      <c r="G93" s="439" t="str">
        <f t="shared" ref="G93:G104" si="14">IF(E93="","",SUM(C82:C93))</f>
        <v/>
      </c>
      <c r="H93" s="440" t="str">
        <f t="shared" ref="H93:H104" si="15">IF(F93="","",SUM(D82:D93))</f>
        <v/>
      </c>
      <c r="I93" s="439"/>
      <c r="J93" s="441"/>
    </row>
    <row r="94" spans="1:10">
      <c r="A94" s="27"/>
      <c r="B94" s="502">
        <v>40725</v>
      </c>
      <c r="C94" s="448"/>
      <c r="D94" s="449"/>
      <c r="E94" s="439" t="str">
        <f t="shared" si="12"/>
        <v/>
      </c>
      <c r="F94" s="440" t="str">
        <f t="shared" si="13"/>
        <v/>
      </c>
      <c r="G94" s="439" t="str">
        <f t="shared" si="14"/>
        <v/>
      </c>
      <c r="H94" s="440" t="str">
        <f t="shared" si="15"/>
        <v/>
      </c>
      <c r="I94" s="439"/>
      <c r="J94" s="441"/>
    </row>
    <row r="95" spans="1:10">
      <c r="A95" s="27"/>
      <c r="B95" s="502">
        <v>40756</v>
      </c>
      <c r="C95" s="448"/>
      <c r="D95" s="449"/>
      <c r="E95" s="439" t="str">
        <f t="shared" si="12"/>
        <v/>
      </c>
      <c r="F95" s="440" t="str">
        <f t="shared" si="13"/>
        <v/>
      </c>
      <c r="G95" s="439" t="str">
        <f t="shared" si="14"/>
        <v/>
      </c>
      <c r="H95" s="440" t="str">
        <f t="shared" si="15"/>
        <v/>
      </c>
      <c r="I95" s="439"/>
      <c r="J95" s="441"/>
    </row>
    <row r="96" spans="1:10">
      <c r="A96" s="27"/>
      <c r="B96" s="502">
        <v>40787</v>
      </c>
      <c r="C96" s="448"/>
      <c r="D96" s="449"/>
      <c r="E96" s="439" t="str">
        <f t="shared" si="12"/>
        <v/>
      </c>
      <c r="F96" s="440" t="str">
        <f t="shared" si="13"/>
        <v/>
      </c>
      <c r="G96" s="439" t="str">
        <f t="shared" si="14"/>
        <v/>
      </c>
      <c r="H96" s="440" t="str">
        <f t="shared" si="15"/>
        <v/>
      </c>
      <c r="I96" s="439"/>
      <c r="J96" s="441"/>
    </row>
    <row r="97" spans="1:10">
      <c r="A97" s="27"/>
      <c r="B97" s="502">
        <v>40817</v>
      </c>
      <c r="C97" s="448"/>
      <c r="D97" s="449"/>
      <c r="E97" s="439" t="str">
        <f t="shared" si="12"/>
        <v/>
      </c>
      <c r="F97" s="440" t="str">
        <f t="shared" si="13"/>
        <v/>
      </c>
      <c r="G97" s="439" t="str">
        <f t="shared" si="14"/>
        <v/>
      </c>
      <c r="H97" s="440" t="str">
        <f t="shared" si="15"/>
        <v/>
      </c>
      <c r="I97" s="439"/>
      <c r="J97" s="441"/>
    </row>
    <row r="98" spans="1:10">
      <c r="A98" s="27"/>
      <c r="B98" s="502">
        <v>40848</v>
      </c>
      <c r="C98" s="448"/>
      <c r="D98" s="449"/>
      <c r="E98" s="439" t="str">
        <f t="shared" si="12"/>
        <v/>
      </c>
      <c r="F98" s="440" t="str">
        <f t="shared" si="13"/>
        <v/>
      </c>
      <c r="G98" s="439" t="str">
        <f t="shared" si="14"/>
        <v/>
      </c>
      <c r="H98" s="440" t="str">
        <f t="shared" si="15"/>
        <v/>
      </c>
      <c r="I98" s="439"/>
      <c r="J98" s="441"/>
    </row>
    <row r="99" spans="1:10" ht="13.5" thickBot="1">
      <c r="A99" s="28"/>
      <c r="B99" s="503">
        <v>40878</v>
      </c>
      <c r="C99" s="450"/>
      <c r="D99" s="451"/>
      <c r="E99" s="442" t="str">
        <f t="shared" si="12"/>
        <v/>
      </c>
      <c r="F99" s="443" t="str">
        <f t="shared" si="13"/>
        <v/>
      </c>
      <c r="G99" s="444" t="str">
        <f t="shared" si="14"/>
        <v/>
      </c>
      <c r="H99" s="443" t="str">
        <f t="shared" si="15"/>
        <v/>
      </c>
      <c r="I99" s="442">
        <f>SUM(C88:C99)</f>
        <v>0</v>
      </c>
      <c r="J99" s="445">
        <f>SUM(D88:D99)</f>
        <v>0</v>
      </c>
    </row>
    <row r="100" spans="1:10">
      <c r="A100" s="26"/>
      <c r="B100" s="504">
        <v>40909</v>
      </c>
      <c r="C100" s="446"/>
      <c r="D100" s="447"/>
      <c r="E100" s="436" t="str">
        <f t="shared" si="12"/>
        <v/>
      </c>
      <c r="F100" s="437" t="str">
        <f t="shared" si="13"/>
        <v/>
      </c>
      <c r="G100" s="436" t="str">
        <f t="shared" si="14"/>
        <v/>
      </c>
      <c r="H100" s="437" t="str">
        <f t="shared" si="15"/>
        <v/>
      </c>
      <c r="I100" s="436"/>
      <c r="J100" s="438"/>
    </row>
    <row r="101" spans="1:10">
      <c r="A101" s="27"/>
      <c r="B101" s="502">
        <v>40940</v>
      </c>
      <c r="C101" s="448"/>
      <c r="D101" s="449"/>
      <c r="E101" s="439" t="str">
        <f t="shared" si="12"/>
        <v/>
      </c>
      <c r="F101" s="440" t="str">
        <f t="shared" si="13"/>
        <v/>
      </c>
      <c r="G101" s="439" t="str">
        <f t="shared" si="14"/>
        <v/>
      </c>
      <c r="H101" s="440" t="str">
        <f t="shared" si="15"/>
        <v/>
      </c>
      <c r="I101" s="439"/>
      <c r="J101" s="441"/>
    </row>
    <row r="102" spans="1:10">
      <c r="A102" s="27"/>
      <c r="B102" s="502">
        <v>40969</v>
      </c>
      <c r="C102" s="448"/>
      <c r="D102" s="449"/>
      <c r="E102" s="439" t="str">
        <f t="shared" si="12"/>
        <v/>
      </c>
      <c r="F102" s="440" t="str">
        <f t="shared" si="13"/>
        <v/>
      </c>
      <c r="G102" s="439" t="str">
        <f t="shared" si="14"/>
        <v/>
      </c>
      <c r="H102" s="440" t="str">
        <f t="shared" si="15"/>
        <v/>
      </c>
      <c r="I102" s="439"/>
      <c r="J102" s="441"/>
    </row>
    <row r="103" spans="1:10">
      <c r="A103" s="27"/>
      <c r="B103" s="502">
        <v>41000</v>
      </c>
      <c r="C103" s="448"/>
      <c r="D103" s="449"/>
      <c r="E103" s="439" t="str">
        <f t="shared" si="12"/>
        <v/>
      </c>
      <c r="F103" s="440" t="str">
        <f t="shared" si="13"/>
        <v/>
      </c>
      <c r="G103" s="439" t="str">
        <f t="shared" si="14"/>
        <v/>
      </c>
      <c r="H103" s="440" t="str">
        <f t="shared" si="15"/>
        <v/>
      </c>
      <c r="I103" s="439"/>
      <c r="J103" s="441"/>
    </row>
    <row r="104" spans="1:10">
      <c r="A104" s="27"/>
      <c r="B104" s="502">
        <v>41030</v>
      </c>
      <c r="C104" s="448"/>
      <c r="D104" s="449"/>
      <c r="E104" s="439" t="str">
        <f t="shared" si="12"/>
        <v/>
      </c>
      <c r="F104" s="440" t="str">
        <f t="shared" si="13"/>
        <v/>
      </c>
      <c r="G104" s="439" t="str">
        <f t="shared" si="14"/>
        <v/>
      </c>
      <c r="H104" s="440" t="str">
        <f t="shared" si="15"/>
        <v/>
      </c>
      <c r="I104" s="439"/>
      <c r="J104" s="441"/>
    </row>
    <row r="105" spans="1:10">
      <c r="A105" s="27"/>
      <c r="B105" s="502">
        <v>41061</v>
      </c>
      <c r="C105" s="448"/>
      <c r="D105" s="449"/>
      <c r="E105" s="439" t="str">
        <f t="shared" ref="E105:E111" si="16">IF(C105="","",AVERAGE(C94:C105))</f>
        <v/>
      </c>
      <c r="F105" s="440" t="str">
        <f t="shared" ref="F105:F111" si="17">IF(D105="","",AVERAGE(D94:D105))</f>
        <v/>
      </c>
      <c r="G105" s="439" t="str">
        <f t="shared" ref="G105:G111" si="18">IF(E105="","",SUM(C94:C105))</f>
        <v/>
      </c>
      <c r="H105" s="440" t="str">
        <f t="shared" ref="H105:H111" si="19">IF(F105="","",SUM(D94:D105))</f>
        <v/>
      </c>
      <c r="I105" s="439"/>
      <c r="J105" s="441"/>
    </row>
    <row r="106" spans="1:10">
      <c r="A106" s="27"/>
      <c r="B106" s="502">
        <v>41091</v>
      </c>
      <c r="C106" s="448"/>
      <c r="D106" s="449"/>
      <c r="E106" s="439" t="str">
        <f t="shared" si="16"/>
        <v/>
      </c>
      <c r="F106" s="440" t="str">
        <f t="shared" si="17"/>
        <v/>
      </c>
      <c r="G106" s="439" t="str">
        <f t="shared" si="18"/>
        <v/>
      </c>
      <c r="H106" s="440" t="str">
        <f t="shared" si="19"/>
        <v/>
      </c>
      <c r="I106" s="439"/>
      <c r="J106" s="441"/>
    </row>
    <row r="107" spans="1:10">
      <c r="A107" s="27"/>
      <c r="B107" s="502">
        <v>41122</v>
      </c>
      <c r="C107" s="448"/>
      <c r="D107" s="449"/>
      <c r="E107" s="439" t="str">
        <f t="shared" si="16"/>
        <v/>
      </c>
      <c r="F107" s="440" t="str">
        <f t="shared" si="17"/>
        <v/>
      </c>
      <c r="G107" s="439" t="str">
        <f t="shared" si="18"/>
        <v/>
      </c>
      <c r="H107" s="440" t="str">
        <f t="shared" si="19"/>
        <v/>
      </c>
      <c r="I107" s="439"/>
      <c r="J107" s="441"/>
    </row>
    <row r="108" spans="1:10">
      <c r="A108" s="27"/>
      <c r="B108" s="502">
        <v>41153</v>
      </c>
      <c r="C108" s="448"/>
      <c r="D108" s="449"/>
      <c r="E108" s="439" t="str">
        <f t="shared" si="16"/>
        <v/>
      </c>
      <c r="F108" s="440" t="str">
        <f t="shared" si="17"/>
        <v/>
      </c>
      <c r="G108" s="439" t="str">
        <f t="shared" si="18"/>
        <v/>
      </c>
      <c r="H108" s="440" t="str">
        <f t="shared" si="19"/>
        <v/>
      </c>
      <c r="I108" s="439"/>
      <c r="J108" s="441"/>
    </row>
    <row r="109" spans="1:10">
      <c r="A109" s="27"/>
      <c r="B109" s="502">
        <v>41183</v>
      </c>
      <c r="C109" s="448"/>
      <c r="D109" s="449"/>
      <c r="E109" s="439" t="str">
        <f t="shared" si="16"/>
        <v/>
      </c>
      <c r="F109" s="440" t="str">
        <f t="shared" si="17"/>
        <v/>
      </c>
      <c r="G109" s="439" t="str">
        <f t="shared" si="18"/>
        <v/>
      </c>
      <c r="H109" s="440" t="str">
        <f t="shared" si="19"/>
        <v/>
      </c>
      <c r="I109" s="439"/>
      <c r="J109" s="441"/>
    </row>
    <row r="110" spans="1:10">
      <c r="A110" s="27"/>
      <c r="B110" s="502">
        <v>41214</v>
      </c>
      <c r="C110" s="448"/>
      <c r="D110" s="449"/>
      <c r="E110" s="439" t="str">
        <f t="shared" si="16"/>
        <v/>
      </c>
      <c r="F110" s="440" t="str">
        <f t="shared" si="17"/>
        <v/>
      </c>
      <c r="G110" s="439" t="str">
        <f t="shared" si="18"/>
        <v/>
      </c>
      <c r="H110" s="440" t="str">
        <f t="shared" si="19"/>
        <v/>
      </c>
      <c r="I110" s="439"/>
      <c r="J110" s="441"/>
    </row>
    <row r="111" spans="1:10" ht="13.5" thickBot="1">
      <c r="A111" s="28"/>
      <c r="B111" s="503">
        <v>41244</v>
      </c>
      <c r="C111" s="450"/>
      <c r="D111" s="451"/>
      <c r="E111" s="442" t="str">
        <f t="shared" si="16"/>
        <v/>
      </c>
      <c r="F111" s="443" t="str">
        <f t="shared" si="17"/>
        <v/>
      </c>
      <c r="G111" s="444" t="str">
        <f t="shared" si="18"/>
        <v/>
      </c>
      <c r="H111" s="443" t="str">
        <f t="shared" si="19"/>
        <v/>
      </c>
      <c r="I111" s="442">
        <f>SUM(C100:C111)</f>
        <v>0</v>
      </c>
      <c r="J111" s="445">
        <f>SUM(D100:D111)</f>
        <v>0</v>
      </c>
    </row>
    <row r="112" spans="1:10">
      <c r="C112" s="281"/>
      <c r="D112" s="281"/>
    </row>
    <row r="113" spans="3:4">
      <c r="C113" s="281"/>
      <c r="D113" s="281"/>
    </row>
    <row r="114" spans="3:4">
      <c r="C114" s="281"/>
      <c r="D114" s="281"/>
    </row>
    <row r="115" spans="3:4">
      <c r="C115" s="281"/>
      <c r="D115" s="281"/>
    </row>
    <row r="116" spans="3:4">
      <c r="C116" s="281"/>
      <c r="D116" s="281"/>
    </row>
    <row r="117" spans="3:4">
      <c r="C117" s="281"/>
      <c r="D117" s="281"/>
    </row>
    <row r="118" spans="3:4">
      <c r="C118" s="281"/>
      <c r="D118" s="281"/>
    </row>
    <row r="119" spans="3:4">
      <c r="C119" s="281"/>
      <c r="D119" s="281"/>
    </row>
    <row r="120" spans="3:4">
      <c r="C120" s="281"/>
      <c r="D120" s="281"/>
    </row>
    <row r="121" spans="3:4">
      <c r="C121" s="281"/>
      <c r="D121" s="281"/>
    </row>
    <row r="122" spans="3:4">
      <c r="C122" s="281"/>
      <c r="D122" s="281"/>
    </row>
    <row r="123" spans="3:4">
      <c r="C123" s="281"/>
      <c r="D123" s="281"/>
    </row>
    <row r="124" spans="3:4">
      <c r="C124" s="281"/>
      <c r="D124" s="281"/>
    </row>
    <row r="125" spans="3:4">
      <c r="C125" s="281"/>
      <c r="D125" s="281"/>
    </row>
    <row r="126" spans="3:4">
      <c r="C126" s="281"/>
      <c r="D126" s="281"/>
    </row>
    <row r="127" spans="3:4">
      <c r="C127" s="281"/>
      <c r="D127" s="281"/>
    </row>
    <row r="128" spans="3:4">
      <c r="C128" s="281"/>
      <c r="D128" s="281"/>
    </row>
    <row r="129" spans="3:4">
      <c r="C129" s="281"/>
      <c r="D129" s="281"/>
    </row>
    <row r="130" spans="3:4">
      <c r="C130" s="281"/>
      <c r="D130" s="281"/>
    </row>
    <row r="131" spans="3:4">
      <c r="C131" s="281"/>
      <c r="D131" s="281"/>
    </row>
    <row r="132" spans="3:4">
      <c r="C132" s="281"/>
      <c r="D132" s="281"/>
    </row>
    <row r="133" spans="3:4">
      <c r="C133" s="281"/>
      <c r="D133" s="281"/>
    </row>
    <row r="134" spans="3:4">
      <c r="C134" s="281"/>
      <c r="D134" s="281"/>
    </row>
    <row r="135" spans="3:4">
      <c r="C135" s="281"/>
      <c r="D135" s="281"/>
    </row>
    <row r="136" spans="3:4">
      <c r="C136" s="281"/>
      <c r="D136" s="281"/>
    </row>
    <row r="137" spans="3:4">
      <c r="C137" s="281"/>
      <c r="D137" s="281"/>
    </row>
    <row r="138" spans="3:4">
      <c r="C138" s="281"/>
      <c r="D138" s="281"/>
    </row>
    <row r="139" spans="3:4">
      <c r="C139" s="281"/>
      <c r="D139" s="281"/>
    </row>
    <row r="140" spans="3:4">
      <c r="C140" s="281"/>
      <c r="D140" s="281"/>
    </row>
    <row r="141" spans="3:4">
      <c r="C141" s="281"/>
      <c r="D141" s="281"/>
    </row>
    <row r="142" spans="3:4">
      <c r="C142" s="281"/>
      <c r="D142" s="281"/>
    </row>
    <row r="143" spans="3:4">
      <c r="C143" s="281"/>
      <c r="D143" s="281"/>
    </row>
    <row r="144" spans="3:4">
      <c r="C144" s="281"/>
      <c r="D144" s="281"/>
    </row>
    <row r="145" spans="3:4">
      <c r="C145" s="281"/>
      <c r="D145" s="281"/>
    </row>
    <row r="146" spans="3:4">
      <c r="C146" s="281"/>
      <c r="D146" s="281"/>
    </row>
    <row r="147" spans="3:4">
      <c r="C147" s="281"/>
      <c r="D147" s="281"/>
    </row>
    <row r="148" spans="3:4">
      <c r="C148" s="281"/>
      <c r="D148" s="281"/>
    </row>
    <row r="149" spans="3:4">
      <c r="C149" s="281"/>
      <c r="D149" s="281"/>
    </row>
    <row r="150" spans="3:4">
      <c r="C150" s="281"/>
      <c r="D150" s="281"/>
    </row>
    <row r="151" spans="3:4">
      <c r="C151" s="281"/>
      <c r="D151" s="281"/>
    </row>
    <row r="152" spans="3:4">
      <c r="C152" s="281"/>
      <c r="D152" s="281"/>
    </row>
    <row r="153" spans="3:4">
      <c r="C153" s="281"/>
      <c r="D153" s="281"/>
    </row>
    <row r="154" spans="3:4">
      <c r="C154" s="281"/>
      <c r="D154" s="281"/>
    </row>
    <row r="155" spans="3:4">
      <c r="C155" s="281"/>
      <c r="D155" s="281"/>
    </row>
    <row r="156" spans="3:4">
      <c r="C156" s="281"/>
      <c r="D156" s="281"/>
    </row>
    <row r="157" spans="3:4">
      <c r="C157" s="281"/>
      <c r="D157" s="281"/>
    </row>
    <row r="158" spans="3:4">
      <c r="C158" s="281"/>
      <c r="D158" s="281"/>
    </row>
    <row r="159" spans="3:4">
      <c r="C159" s="281"/>
      <c r="D159" s="281"/>
    </row>
    <row r="160" spans="3:4">
      <c r="C160" s="281"/>
      <c r="D160" s="281"/>
    </row>
    <row r="161" spans="3:4">
      <c r="C161" s="281"/>
      <c r="D161" s="281"/>
    </row>
    <row r="162" spans="3:4">
      <c r="C162" s="281"/>
      <c r="D162" s="281"/>
    </row>
    <row r="163" spans="3:4">
      <c r="C163" s="281"/>
      <c r="D163" s="281"/>
    </row>
    <row r="164" spans="3:4">
      <c r="C164" s="281"/>
      <c r="D164" s="281"/>
    </row>
    <row r="165" spans="3:4">
      <c r="C165" s="281"/>
      <c r="D165" s="281"/>
    </row>
    <row r="166" spans="3:4">
      <c r="C166" s="281"/>
      <c r="D166" s="281"/>
    </row>
    <row r="167" spans="3:4">
      <c r="C167" s="281"/>
      <c r="D167" s="281"/>
    </row>
    <row r="168" spans="3:4">
      <c r="C168" s="281"/>
      <c r="D168" s="281"/>
    </row>
    <row r="169" spans="3:4">
      <c r="C169" s="281"/>
      <c r="D169" s="281"/>
    </row>
    <row r="170" spans="3:4">
      <c r="C170" s="281"/>
      <c r="D170" s="281"/>
    </row>
    <row r="171" spans="3:4">
      <c r="C171" s="281"/>
      <c r="D171" s="281"/>
    </row>
    <row r="172" spans="3:4">
      <c r="C172" s="281"/>
      <c r="D172" s="281"/>
    </row>
    <row r="173" spans="3:4">
      <c r="C173" s="281"/>
      <c r="D173" s="281"/>
    </row>
    <row r="174" spans="3:4">
      <c r="C174" s="281"/>
      <c r="D174" s="281"/>
    </row>
    <row r="175" spans="3:4">
      <c r="C175" s="281"/>
      <c r="D175" s="281"/>
    </row>
    <row r="176" spans="3:4">
      <c r="C176" s="281"/>
      <c r="D176" s="281"/>
    </row>
    <row r="177" spans="3:4">
      <c r="C177" s="281"/>
      <c r="D177" s="281"/>
    </row>
    <row r="178" spans="3:4">
      <c r="C178" s="281"/>
      <c r="D178" s="281"/>
    </row>
    <row r="179" spans="3:4">
      <c r="C179" s="281"/>
      <c r="D179" s="281"/>
    </row>
    <row r="180" spans="3:4">
      <c r="C180" s="281"/>
      <c r="D180" s="281"/>
    </row>
    <row r="181" spans="3:4">
      <c r="C181" s="281"/>
      <c r="D181" s="281"/>
    </row>
    <row r="182" spans="3:4">
      <c r="C182" s="281"/>
      <c r="D182" s="281"/>
    </row>
    <row r="183" spans="3:4">
      <c r="C183" s="281"/>
      <c r="D183" s="281"/>
    </row>
    <row r="184" spans="3:4">
      <c r="C184" s="281"/>
      <c r="D184" s="281"/>
    </row>
    <row r="185" spans="3:4">
      <c r="C185" s="281"/>
      <c r="D185" s="281"/>
    </row>
    <row r="186" spans="3:4">
      <c r="C186" s="281"/>
      <c r="D186" s="281"/>
    </row>
    <row r="187" spans="3:4">
      <c r="C187" s="281"/>
      <c r="D187" s="281"/>
    </row>
    <row r="188" spans="3:4">
      <c r="C188" s="281"/>
      <c r="D188" s="281"/>
    </row>
    <row r="189" spans="3:4">
      <c r="C189" s="281"/>
      <c r="D189" s="281"/>
    </row>
    <row r="190" spans="3:4">
      <c r="C190" s="281"/>
      <c r="D190" s="281"/>
    </row>
    <row r="191" spans="3:4">
      <c r="C191" s="281"/>
      <c r="D191" s="281"/>
    </row>
    <row r="192" spans="3:4">
      <c r="C192" s="281"/>
      <c r="D192" s="281"/>
    </row>
    <row r="193" spans="3:4">
      <c r="C193" s="281"/>
      <c r="D193" s="281"/>
    </row>
    <row r="194" spans="3:4">
      <c r="C194" s="281"/>
      <c r="D194" s="281"/>
    </row>
    <row r="195" spans="3:4">
      <c r="C195" s="281"/>
      <c r="D195" s="281"/>
    </row>
    <row r="196" spans="3:4">
      <c r="C196" s="281"/>
      <c r="D196" s="281"/>
    </row>
    <row r="197" spans="3:4">
      <c r="C197" s="281"/>
      <c r="D197" s="281"/>
    </row>
    <row r="198" spans="3:4">
      <c r="C198" s="281"/>
      <c r="D198" s="281"/>
    </row>
    <row r="199" spans="3:4">
      <c r="C199" s="281"/>
      <c r="D199" s="281"/>
    </row>
    <row r="200" spans="3:4">
      <c r="C200" s="281"/>
      <c r="D200" s="281"/>
    </row>
    <row r="201" spans="3:4">
      <c r="C201" s="281"/>
      <c r="D201" s="281"/>
    </row>
    <row r="202" spans="3:4">
      <c r="C202" s="281"/>
      <c r="D202" s="281"/>
    </row>
    <row r="203" spans="3:4">
      <c r="C203" s="281"/>
      <c r="D203" s="281"/>
    </row>
    <row r="204" spans="3:4">
      <c r="C204" s="281"/>
      <c r="D204" s="281"/>
    </row>
    <row r="205" spans="3:4">
      <c r="C205" s="281"/>
      <c r="D205" s="281"/>
    </row>
    <row r="206" spans="3:4">
      <c r="C206" s="281"/>
      <c r="D206" s="281"/>
    </row>
    <row r="207" spans="3:4">
      <c r="C207" s="281"/>
      <c r="D207" s="281"/>
    </row>
    <row r="208" spans="3:4">
      <c r="C208" s="281"/>
      <c r="D208" s="281"/>
    </row>
    <row r="209" spans="3:4">
      <c r="C209" s="281"/>
      <c r="D209" s="281"/>
    </row>
    <row r="210" spans="3:4">
      <c r="C210" s="281"/>
      <c r="D210" s="281"/>
    </row>
    <row r="211" spans="3:4">
      <c r="C211" s="281"/>
      <c r="D211" s="281"/>
    </row>
    <row r="212" spans="3:4">
      <c r="C212" s="281"/>
      <c r="D212" s="281"/>
    </row>
    <row r="213" spans="3:4">
      <c r="C213" s="281"/>
      <c r="D213" s="281"/>
    </row>
    <row r="214" spans="3:4">
      <c r="C214" s="281"/>
      <c r="D214" s="281"/>
    </row>
    <row r="215" spans="3:4">
      <c r="C215" s="281"/>
      <c r="D215" s="281"/>
    </row>
    <row r="216" spans="3:4">
      <c r="C216" s="281"/>
      <c r="D216" s="281"/>
    </row>
    <row r="217" spans="3:4">
      <c r="C217" s="281"/>
      <c r="D217" s="281"/>
    </row>
    <row r="218" spans="3:4">
      <c r="C218" s="281"/>
      <c r="D218" s="281"/>
    </row>
    <row r="219" spans="3:4">
      <c r="C219" s="281"/>
      <c r="D219" s="281"/>
    </row>
    <row r="220" spans="3:4">
      <c r="C220" s="281"/>
      <c r="D220" s="281"/>
    </row>
    <row r="221" spans="3:4">
      <c r="C221" s="281"/>
      <c r="D221" s="281"/>
    </row>
    <row r="222" spans="3:4">
      <c r="C222" s="281"/>
      <c r="D222" s="281"/>
    </row>
    <row r="223" spans="3:4">
      <c r="C223" s="281"/>
      <c r="D223" s="281"/>
    </row>
    <row r="224" spans="3:4">
      <c r="C224" s="281"/>
      <c r="D224" s="281"/>
    </row>
    <row r="225" spans="3:4">
      <c r="C225" s="281"/>
      <c r="D225" s="281"/>
    </row>
    <row r="226" spans="3:4">
      <c r="C226" s="281"/>
      <c r="D226" s="281"/>
    </row>
    <row r="227" spans="3:4">
      <c r="C227" s="281"/>
      <c r="D227" s="281"/>
    </row>
    <row r="228" spans="3:4">
      <c r="C228" s="281"/>
      <c r="D228" s="281"/>
    </row>
    <row r="229" spans="3:4">
      <c r="C229" s="281"/>
      <c r="D229" s="281"/>
    </row>
    <row r="230" spans="3:4">
      <c r="C230" s="281"/>
      <c r="D230" s="281"/>
    </row>
    <row r="231" spans="3:4">
      <c r="C231" s="281"/>
      <c r="D231" s="281"/>
    </row>
    <row r="232" spans="3:4">
      <c r="C232" s="281"/>
      <c r="D232" s="281"/>
    </row>
    <row r="233" spans="3:4">
      <c r="C233" s="281"/>
      <c r="D233" s="281"/>
    </row>
    <row r="234" spans="3:4">
      <c r="C234" s="281"/>
      <c r="D234" s="281"/>
    </row>
    <row r="235" spans="3:4">
      <c r="C235" s="281"/>
      <c r="D235" s="281"/>
    </row>
    <row r="236" spans="3:4">
      <c r="C236" s="281"/>
      <c r="D236" s="281"/>
    </row>
    <row r="237" spans="3:4">
      <c r="C237" s="281"/>
      <c r="D237" s="281"/>
    </row>
    <row r="238" spans="3:4">
      <c r="C238" s="281"/>
      <c r="D238" s="281"/>
    </row>
    <row r="239" spans="3:4">
      <c r="C239" s="281"/>
      <c r="D239" s="281"/>
    </row>
    <row r="240" spans="3:4">
      <c r="C240" s="281"/>
      <c r="D240" s="281"/>
    </row>
    <row r="241" spans="3:4">
      <c r="C241" s="281"/>
      <c r="D241" s="281"/>
    </row>
    <row r="242" spans="3:4">
      <c r="C242" s="281"/>
      <c r="D242" s="281"/>
    </row>
    <row r="243" spans="3:4">
      <c r="C243" s="281"/>
      <c r="D243" s="281"/>
    </row>
    <row r="244" spans="3:4">
      <c r="C244" s="281"/>
      <c r="D244" s="281"/>
    </row>
    <row r="245" spans="3:4">
      <c r="C245" s="281"/>
      <c r="D245" s="281"/>
    </row>
    <row r="246" spans="3:4">
      <c r="C246" s="281"/>
      <c r="D246" s="281"/>
    </row>
    <row r="247" spans="3:4">
      <c r="C247" s="281"/>
      <c r="D247" s="281"/>
    </row>
    <row r="248" spans="3:4">
      <c r="C248" s="281"/>
      <c r="D248" s="281"/>
    </row>
    <row r="249" spans="3:4">
      <c r="C249" s="281"/>
      <c r="D249" s="281"/>
    </row>
    <row r="250" spans="3:4">
      <c r="C250" s="281"/>
      <c r="D250" s="281"/>
    </row>
    <row r="251" spans="3:4">
      <c r="C251" s="281"/>
      <c r="D251" s="281"/>
    </row>
    <row r="252" spans="3:4">
      <c r="C252" s="281"/>
      <c r="D252" s="281"/>
    </row>
    <row r="253" spans="3:4">
      <c r="C253" s="281"/>
      <c r="D253" s="281"/>
    </row>
    <row r="254" spans="3:4">
      <c r="C254" s="281"/>
      <c r="D254" s="281"/>
    </row>
    <row r="255" spans="3:4">
      <c r="C255" s="281"/>
      <c r="D255" s="281"/>
    </row>
    <row r="256" spans="3:4">
      <c r="C256" s="281"/>
      <c r="D256" s="281"/>
    </row>
    <row r="257" spans="3:4">
      <c r="C257" s="281"/>
      <c r="D257" s="281"/>
    </row>
    <row r="258" spans="3:4">
      <c r="C258" s="281"/>
      <c r="D258" s="281"/>
    </row>
    <row r="259" spans="3:4">
      <c r="C259" s="281"/>
      <c r="D259" s="281"/>
    </row>
    <row r="260" spans="3:4">
      <c r="C260" s="281"/>
      <c r="D260" s="281"/>
    </row>
    <row r="261" spans="3:4">
      <c r="C261" s="281"/>
      <c r="D261" s="281"/>
    </row>
    <row r="262" spans="3:4">
      <c r="C262" s="281"/>
      <c r="D262" s="281"/>
    </row>
    <row r="263" spans="3:4">
      <c r="C263" s="281"/>
      <c r="D263" s="281"/>
    </row>
    <row r="264" spans="3:4">
      <c r="C264" s="281"/>
      <c r="D264" s="281"/>
    </row>
    <row r="265" spans="3:4">
      <c r="C265" s="281"/>
      <c r="D265" s="281"/>
    </row>
    <row r="266" spans="3:4">
      <c r="C266" s="281"/>
      <c r="D266" s="281"/>
    </row>
    <row r="267" spans="3:4">
      <c r="C267" s="281"/>
      <c r="D267" s="281"/>
    </row>
    <row r="268" spans="3:4">
      <c r="C268" s="281"/>
      <c r="D268" s="281"/>
    </row>
    <row r="269" spans="3:4">
      <c r="C269" s="281"/>
      <c r="D269" s="281"/>
    </row>
    <row r="270" spans="3:4">
      <c r="C270" s="281"/>
      <c r="D270" s="281"/>
    </row>
    <row r="271" spans="3:4">
      <c r="C271" s="281"/>
      <c r="D271" s="281"/>
    </row>
    <row r="272" spans="3:4">
      <c r="C272" s="281"/>
      <c r="D272" s="281"/>
    </row>
    <row r="273" spans="3:4">
      <c r="C273" s="281"/>
      <c r="D273" s="281"/>
    </row>
    <row r="274" spans="3:4">
      <c r="C274" s="281"/>
      <c r="D274" s="281"/>
    </row>
    <row r="275" spans="3:4">
      <c r="C275" s="281"/>
      <c r="D275" s="281"/>
    </row>
    <row r="276" spans="3:4">
      <c r="C276" s="281"/>
      <c r="D276" s="281"/>
    </row>
    <row r="277" spans="3:4">
      <c r="C277" s="281"/>
      <c r="D277" s="281"/>
    </row>
    <row r="278" spans="3:4">
      <c r="C278" s="281"/>
      <c r="D278" s="281"/>
    </row>
    <row r="279" spans="3:4">
      <c r="C279" s="281"/>
      <c r="D279" s="281"/>
    </row>
    <row r="280" spans="3:4">
      <c r="C280" s="281"/>
      <c r="D280" s="281"/>
    </row>
    <row r="281" spans="3:4">
      <c r="C281" s="281"/>
      <c r="D281" s="281"/>
    </row>
    <row r="282" spans="3:4">
      <c r="C282" s="281"/>
      <c r="D282" s="281"/>
    </row>
    <row r="283" spans="3:4">
      <c r="C283" s="281"/>
      <c r="D283" s="281"/>
    </row>
    <row r="284" spans="3:4">
      <c r="C284" s="281"/>
      <c r="D284" s="281"/>
    </row>
    <row r="285" spans="3:4">
      <c r="C285" s="281"/>
      <c r="D285" s="281"/>
    </row>
    <row r="286" spans="3:4">
      <c r="C286" s="281"/>
      <c r="D286" s="281"/>
    </row>
    <row r="287" spans="3:4">
      <c r="C287" s="281"/>
      <c r="D287" s="281"/>
    </row>
    <row r="288" spans="3:4">
      <c r="C288" s="281"/>
      <c r="D288" s="281"/>
    </row>
    <row r="289" spans="3:4">
      <c r="C289" s="281"/>
      <c r="D289" s="281"/>
    </row>
    <row r="290" spans="3:4">
      <c r="C290" s="281"/>
      <c r="D290" s="281"/>
    </row>
    <row r="291" spans="3:4">
      <c r="C291" s="281"/>
      <c r="D291" s="281"/>
    </row>
    <row r="292" spans="3:4">
      <c r="C292" s="281"/>
      <c r="D292" s="281"/>
    </row>
    <row r="293" spans="3:4">
      <c r="C293" s="281"/>
      <c r="D293" s="281"/>
    </row>
    <row r="294" spans="3:4">
      <c r="C294" s="281"/>
      <c r="D294" s="281"/>
    </row>
    <row r="295" spans="3:4">
      <c r="C295" s="281"/>
      <c r="D295" s="281"/>
    </row>
    <row r="296" spans="3:4">
      <c r="C296" s="281"/>
      <c r="D296" s="281"/>
    </row>
    <row r="297" spans="3:4">
      <c r="C297" s="281"/>
      <c r="D297" s="281"/>
    </row>
    <row r="298" spans="3:4">
      <c r="C298" s="281"/>
      <c r="D298" s="281"/>
    </row>
    <row r="299" spans="3:4">
      <c r="C299" s="281"/>
      <c r="D299" s="281"/>
    </row>
    <row r="300" spans="3:4">
      <c r="C300" s="281"/>
      <c r="D300" s="281"/>
    </row>
    <row r="301" spans="3:4">
      <c r="C301" s="281"/>
      <c r="D301" s="281"/>
    </row>
    <row r="302" spans="3:4">
      <c r="C302" s="281"/>
      <c r="D302" s="281"/>
    </row>
    <row r="303" spans="3:4">
      <c r="C303" s="281"/>
      <c r="D303" s="281"/>
    </row>
    <row r="304" spans="3:4">
      <c r="C304" s="281"/>
      <c r="D304" s="281"/>
    </row>
    <row r="305" spans="3:4">
      <c r="C305" s="281"/>
      <c r="D305" s="281"/>
    </row>
    <row r="306" spans="3:4">
      <c r="C306" s="281"/>
      <c r="D306" s="281"/>
    </row>
    <row r="307" spans="3:4">
      <c r="C307" s="281"/>
      <c r="D307" s="281"/>
    </row>
    <row r="308" spans="3:4">
      <c r="C308" s="281"/>
      <c r="D308" s="281"/>
    </row>
    <row r="309" spans="3:4">
      <c r="C309" s="281"/>
      <c r="D309" s="281"/>
    </row>
    <row r="310" spans="3:4">
      <c r="C310" s="281"/>
      <c r="D310" s="281"/>
    </row>
    <row r="311" spans="3:4">
      <c r="C311" s="281"/>
      <c r="D311" s="281"/>
    </row>
    <row r="312" spans="3:4">
      <c r="C312" s="281"/>
      <c r="D312" s="281"/>
    </row>
    <row r="313" spans="3:4">
      <c r="C313" s="281"/>
      <c r="D313" s="281"/>
    </row>
    <row r="314" spans="3:4">
      <c r="C314" s="281"/>
      <c r="D314" s="281"/>
    </row>
    <row r="315" spans="3:4">
      <c r="C315" s="281"/>
      <c r="D315" s="281"/>
    </row>
    <row r="316" spans="3:4">
      <c r="C316" s="281"/>
      <c r="D316" s="281"/>
    </row>
    <row r="317" spans="3:4">
      <c r="C317" s="281"/>
      <c r="D317" s="281"/>
    </row>
    <row r="318" spans="3:4">
      <c r="C318" s="281"/>
      <c r="D318" s="281"/>
    </row>
    <row r="319" spans="3:4">
      <c r="C319" s="281"/>
      <c r="D319" s="281"/>
    </row>
    <row r="320" spans="3:4">
      <c r="C320" s="281"/>
      <c r="D320" s="281"/>
    </row>
    <row r="321" spans="3:4">
      <c r="C321" s="281"/>
      <c r="D321" s="281"/>
    </row>
    <row r="322" spans="3:4">
      <c r="C322" s="281"/>
      <c r="D322" s="281"/>
    </row>
    <row r="323" spans="3:4">
      <c r="C323" s="281"/>
      <c r="D323" s="281"/>
    </row>
    <row r="324" spans="3:4">
      <c r="C324" s="281"/>
      <c r="D324" s="281"/>
    </row>
    <row r="325" spans="3:4">
      <c r="C325" s="281"/>
      <c r="D325" s="281"/>
    </row>
    <row r="326" spans="3:4">
      <c r="C326" s="281"/>
      <c r="D326" s="281"/>
    </row>
    <row r="327" spans="3:4">
      <c r="C327" s="281"/>
      <c r="D327" s="281"/>
    </row>
    <row r="328" spans="3:4">
      <c r="C328" s="281"/>
      <c r="D328" s="281"/>
    </row>
    <row r="329" spans="3:4">
      <c r="C329" s="281"/>
      <c r="D329" s="281"/>
    </row>
    <row r="330" spans="3:4">
      <c r="C330" s="281"/>
      <c r="D330" s="281"/>
    </row>
    <row r="331" spans="3:4">
      <c r="C331" s="281"/>
      <c r="D331" s="281"/>
    </row>
    <row r="332" spans="3:4">
      <c r="C332" s="281"/>
      <c r="D332" s="281"/>
    </row>
    <row r="333" spans="3:4">
      <c r="C333" s="281"/>
      <c r="D333" s="281"/>
    </row>
    <row r="334" spans="3:4">
      <c r="C334" s="281"/>
      <c r="D334" s="281"/>
    </row>
    <row r="335" spans="3:4">
      <c r="C335" s="281"/>
      <c r="D335" s="281"/>
    </row>
    <row r="336" spans="3:4">
      <c r="C336" s="281"/>
      <c r="D336" s="281"/>
    </row>
    <row r="337" spans="3:4">
      <c r="C337" s="281"/>
      <c r="D337" s="281"/>
    </row>
    <row r="338" spans="3:4">
      <c r="C338" s="281"/>
      <c r="D338" s="281"/>
    </row>
    <row r="339" spans="3:4">
      <c r="C339" s="281"/>
      <c r="D339" s="281"/>
    </row>
    <row r="340" spans="3:4">
      <c r="C340" s="281"/>
      <c r="D340" s="281"/>
    </row>
    <row r="341" spans="3:4">
      <c r="C341" s="281"/>
      <c r="D341" s="281"/>
    </row>
    <row r="342" spans="3:4">
      <c r="C342" s="281"/>
      <c r="D342" s="281"/>
    </row>
    <row r="343" spans="3:4">
      <c r="C343" s="281"/>
      <c r="D343" s="281"/>
    </row>
    <row r="344" spans="3:4">
      <c r="C344" s="281"/>
      <c r="D344" s="281"/>
    </row>
    <row r="345" spans="3:4">
      <c r="C345" s="281"/>
      <c r="D345" s="281"/>
    </row>
    <row r="346" spans="3:4">
      <c r="C346" s="281"/>
      <c r="D346" s="281"/>
    </row>
    <row r="347" spans="3:4">
      <c r="C347" s="281"/>
      <c r="D347" s="281"/>
    </row>
    <row r="348" spans="3:4">
      <c r="C348" s="281"/>
      <c r="D348" s="281"/>
    </row>
    <row r="349" spans="3:4">
      <c r="C349" s="281"/>
      <c r="D349" s="281"/>
    </row>
    <row r="350" spans="3:4">
      <c r="C350" s="281"/>
      <c r="D350" s="281"/>
    </row>
    <row r="351" spans="3:4">
      <c r="C351" s="281"/>
      <c r="D351" s="281"/>
    </row>
    <row r="352" spans="3:4">
      <c r="C352" s="281"/>
      <c r="D352" s="281"/>
    </row>
    <row r="353" spans="3:4">
      <c r="C353" s="281"/>
      <c r="D353" s="281"/>
    </row>
    <row r="354" spans="3:4">
      <c r="C354" s="281"/>
      <c r="D354" s="281"/>
    </row>
    <row r="355" spans="3:4">
      <c r="C355" s="281"/>
      <c r="D355" s="281"/>
    </row>
    <row r="356" spans="3:4">
      <c r="C356" s="281"/>
      <c r="D356" s="281"/>
    </row>
    <row r="357" spans="3:4">
      <c r="C357" s="281"/>
      <c r="D357" s="281"/>
    </row>
    <row r="358" spans="3:4">
      <c r="C358" s="281"/>
      <c r="D358" s="281"/>
    </row>
    <row r="359" spans="3:4">
      <c r="C359" s="281"/>
      <c r="D359" s="281"/>
    </row>
    <row r="360" spans="3:4">
      <c r="C360" s="281"/>
      <c r="D360" s="281"/>
    </row>
    <row r="361" spans="3:4">
      <c r="C361" s="281"/>
      <c r="D361" s="281"/>
    </row>
    <row r="362" spans="3:4">
      <c r="C362" s="281"/>
      <c r="D362" s="281"/>
    </row>
    <row r="363" spans="3:4">
      <c r="C363" s="281"/>
      <c r="D363" s="281"/>
    </row>
    <row r="364" spans="3:4">
      <c r="C364" s="281"/>
      <c r="D364" s="281"/>
    </row>
    <row r="365" spans="3:4">
      <c r="C365" s="281"/>
      <c r="D365" s="281"/>
    </row>
    <row r="366" spans="3:4">
      <c r="C366" s="281"/>
      <c r="D366" s="281"/>
    </row>
    <row r="367" spans="3:4">
      <c r="C367" s="281"/>
      <c r="D367" s="281"/>
    </row>
    <row r="368" spans="3:4">
      <c r="C368" s="281"/>
      <c r="D368" s="281"/>
    </row>
    <row r="369" spans="3:4">
      <c r="C369" s="281"/>
      <c r="D369" s="281"/>
    </row>
    <row r="370" spans="3:4">
      <c r="C370" s="281"/>
      <c r="D370" s="281"/>
    </row>
    <row r="371" spans="3:4">
      <c r="C371" s="281"/>
      <c r="D371" s="281"/>
    </row>
    <row r="372" spans="3:4">
      <c r="C372" s="281"/>
      <c r="D372" s="281"/>
    </row>
    <row r="373" spans="3:4">
      <c r="C373" s="281"/>
      <c r="D373" s="281"/>
    </row>
    <row r="374" spans="3:4">
      <c r="C374" s="281"/>
      <c r="D374" s="281"/>
    </row>
    <row r="375" spans="3:4">
      <c r="C375" s="281"/>
      <c r="D375" s="281"/>
    </row>
    <row r="376" spans="3:4">
      <c r="C376" s="281"/>
      <c r="D376" s="281"/>
    </row>
    <row r="377" spans="3:4">
      <c r="C377" s="281"/>
      <c r="D377" s="281"/>
    </row>
    <row r="378" spans="3:4">
      <c r="C378" s="281"/>
      <c r="D378" s="281"/>
    </row>
    <row r="379" spans="3:4">
      <c r="C379" s="281"/>
      <c r="D379" s="281"/>
    </row>
    <row r="380" spans="3:4">
      <c r="C380" s="281"/>
      <c r="D380" s="281"/>
    </row>
    <row r="381" spans="3:4">
      <c r="C381" s="281"/>
      <c r="D381" s="281"/>
    </row>
    <row r="382" spans="3:4">
      <c r="C382" s="281"/>
      <c r="D382" s="281"/>
    </row>
    <row r="383" spans="3:4">
      <c r="C383" s="281"/>
      <c r="D383" s="281"/>
    </row>
    <row r="384" spans="3:4">
      <c r="C384" s="281"/>
      <c r="D384" s="281"/>
    </row>
    <row r="385" spans="3:4">
      <c r="C385" s="281"/>
      <c r="D385" s="281"/>
    </row>
    <row r="386" spans="3:4">
      <c r="C386" s="281"/>
      <c r="D386" s="281"/>
    </row>
    <row r="387" spans="3:4">
      <c r="C387" s="281"/>
      <c r="D387" s="281"/>
    </row>
    <row r="388" spans="3:4">
      <c r="C388" s="281"/>
      <c r="D388" s="281"/>
    </row>
    <row r="389" spans="3:4">
      <c r="C389" s="281"/>
      <c r="D389" s="281"/>
    </row>
    <row r="390" spans="3:4">
      <c r="C390" s="281"/>
      <c r="D390" s="281"/>
    </row>
    <row r="391" spans="3:4">
      <c r="C391" s="281"/>
      <c r="D391" s="281"/>
    </row>
    <row r="392" spans="3:4">
      <c r="C392" s="281"/>
      <c r="D392" s="281"/>
    </row>
    <row r="393" spans="3:4">
      <c r="C393" s="281"/>
      <c r="D393" s="281"/>
    </row>
    <row r="394" spans="3:4">
      <c r="C394" s="281"/>
      <c r="D394" s="281"/>
    </row>
    <row r="395" spans="3:4">
      <c r="C395" s="281"/>
      <c r="D395" s="281"/>
    </row>
    <row r="396" spans="3:4">
      <c r="C396" s="281"/>
      <c r="D396" s="281"/>
    </row>
    <row r="397" spans="3:4">
      <c r="C397" s="281"/>
      <c r="D397" s="281"/>
    </row>
    <row r="398" spans="3:4">
      <c r="C398" s="281"/>
      <c r="D398" s="281"/>
    </row>
    <row r="399" spans="3:4">
      <c r="C399" s="281"/>
      <c r="D399" s="281"/>
    </row>
    <row r="400" spans="3:4">
      <c r="C400" s="281"/>
      <c r="D400" s="281"/>
    </row>
    <row r="401" spans="3:4">
      <c r="C401" s="281"/>
      <c r="D401" s="281"/>
    </row>
    <row r="402" spans="3:4">
      <c r="C402" s="281"/>
      <c r="D402" s="281"/>
    </row>
    <row r="403" spans="3:4">
      <c r="C403" s="281"/>
      <c r="D403" s="281"/>
    </row>
    <row r="404" spans="3:4">
      <c r="C404" s="281"/>
      <c r="D404" s="281"/>
    </row>
    <row r="405" spans="3:4">
      <c r="C405" s="281"/>
      <c r="D405" s="281"/>
    </row>
    <row r="406" spans="3:4">
      <c r="C406" s="281"/>
      <c r="D406" s="281"/>
    </row>
    <row r="407" spans="3:4">
      <c r="C407" s="281"/>
      <c r="D407" s="281"/>
    </row>
    <row r="408" spans="3:4">
      <c r="C408" s="281"/>
      <c r="D408" s="281"/>
    </row>
    <row r="409" spans="3:4">
      <c r="C409" s="281"/>
      <c r="D409" s="281"/>
    </row>
    <row r="410" spans="3:4">
      <c r="C410" s="281"/>
      <c r="D410" s="281"/>
    </row>
    <row r="411" spans="3:4">
      <c r="C411" s="281"/>
      <c r="D411" s="281"/>
    </row>
    <row r="412" spans="3:4">
      <c r="C412" s="281"/>
      <c r="D412" s="281"/>
    </row>
    <row r="413" spans="3:4">
      <c r="C413" s="281"/>
      <c r="D413" s="281"/>
    </row>
    <row r="414" spans="3:4">
      <c r="C414" s="281"/>
      <c r="D414" s="281"/>
    </row>
    <row r="415" spans="3:4">
      <c r="C415" s="281"/>
      <c r="D415" s="281"/>
    </row>
    <row r="416" spans="3:4">
      <c r="C416" s="281"/>
      <c r="D416" s="281"/>
    </row>
    <row r="417" spans="3:4">
      <c r="C417" s="281"/>
      <c r="D417" s="281"/>
    </row>
    <row r="418" spans="3:4">
      <c r="C418" s="281"/>
      <c r="D418" s="281"/>
    </row>
    <row r="419" spans="3:4">
      <c r="C419" s="281"/>
      <c r="D419" s="281"/>
    </row>
    <row r="420" spans="3:4">
      <c r="C420" s="281"/>
      <c r="D420" s="281"/>
    </row>
    <row r="421" spans="3:4">
      <c r="C421" s="281"/>
      <c r="D421" s="281"/>
    </row>
    <row r="422" spans="3:4">
      <c r="C422" s="281"/>
      <c r="D422" s="281"/>
    </row>
    <row r="423" spans="3:4">
      <c r="C423" s="281"/>
      <c r="D423" s="281"/>
    </row>
    <row r="424" spans="3:4">
      <c r="C424" s="281"/>
      <c r="D424" s="281"/>
    </row>
    <row r="425" spans="3:4">
      <c r="C425" s="281"/>
      <c r="D425" s="281"/>
    </row>
    <row r="426" spans="3:4">
      <c r="C426" s="281"/>
      <c r="D426" s="281"/>
    </row>
    <row r="427" spans="3:4">
      <c r="C427" s="281"/>
      <c r="D427" s="281"/>
    </row>
    <row r="428" spans="3:4">
      <c r="C428" s="281"/>
      <c r="D428" s="281"/>
    </row>
    <row r="429" spans="3:4">
      <c r="C429" s="281"/>
      <c r="D429" s="281"/>
    </row>
    <row r="430" spans="3:4">
      <c r="C430" s="281"/>
      <c r="D430" s="281"/>
    </row>
    <row r="431" spans="3:4">
      <c r="C431" s="281"/>
      <c r="D431" s="281"/>
    </row>
    <row r="432" spans="3:4">
      <c r="C432" s="281"/>
      <c r="D432" s="281"/>
    </row>
    <row r="433" spans="3:4">
      <c r="C433" s="281"/>
      <c r="D433" s="281"/>
    </row>
    <row r="434" spans="3:4">
      <c r="C434" s="281"/>
      <c r="D434" s="281"/>
    </row>
    <row r="435" spans="3:4">
      <c r="C435" s="281"/>
      <c r="D435" s="281"/>
    </row>
    <row r="436" spans="3:4">
      <c r="C436" s="281"/>
      <c r="D436" s="281"/>
    </row>
    <row r="437" spans="3:4">
      <c r="C437" s="281"/>
      <c r="D437" s="281"/>
    </row>
    <row r="438" spans="3:4">
      <c r="C438" s="281"/>
      <c r="D438" s="281"/>
    </row>
    <row r="439" spans="3:4">
      <c r="C439" s="281"/>
      <c r="D439" s="281"/>
    </row>
    <row r="440" spans="3:4">
      <c r="C440" s="281"/>
      <c r="D440" s="281"/>
    </row>
    <row r="441" spans="3:4">
      <c r="C441" s="281"/>
      <c r="D441" s="281"/>
    </row>
    <row r="442" spans="3:4">
      <c r="C442" s="281"/>
      <c r="D442" s="281"/>
    </row>
    <row r="443" spans="3:4">
      <c r="C443" s="281"/>
      <c r="D443" s="281"/>
    </row>
    <row r="444" spans="3:4">
      <c r="C444" s="281"/>
      <c r="D444" s="281"/>
    </row>
    <row r="445" spans="3:4">
      <c r="C445" s="281"/>
      <c r="D445" s="281"/>
    </row>
    <row r="446" spans="3:4">
      <c r="C446" s="281"/>
      <c r="D446" s="281"/>
    </row>
    <row r="447" spans="3:4">
      <c r="C447" s="281"/>
      <c r="D447" s="281"/>
    </row>
    <row r="448" spans="3:4">
      <c r="C448" s="281"/>
      <c r="D448" s="281"/>
    </row>
    <row r="449" spans="3:4">
      <c r="C449" s="281"/>
      <c r="D449" s="281"/>
    </row>
    <row r="450" spans="3:4">
      <c r="C450" s="281"/>
      <c r="D450" s="281"/>
    </row>
    <row r="451" spans="3:4">
      <c r="C451" s="281"/>
      <c r="D451" s="281"/>
    </row>
    <row r="452" spans="3:4">
      <c r="C452" s="281"/>
      <c r="D452" s="281"/>
    </row>
    <row r="453" spans="3:4">
      <c r="C453" s="281"/>
      <c r="D453" s="281"/>
    </row>
    <row r="454" spans="3:4">
      <c r="C454" s="281"/>
      <c r="D454" s="281"/>
    </row>
    <row r="455" spans="3:4">
      <c r="C455" s="281"/>
      <c r="D455" s="281"/>
    </row>
    <row r="456" spans="3:4">
      <c r="C456" s="281"/>
      <c r="D456" s="281"/>
    </row>
    <row r="457" spans="3:4">
      <c r="C457" s="281"/>
      <c r="D457" s="281"/>
    </row>
    <row r="458" spans="3:4">
      <c r="C458" s="281"/>
      <c r="D458" s="281"/>
    </row>
    <row r="459" spans="3:4">
      <c r="C459" s="281"/>
      <c r="D459" s="281"/>
    </row>
    <row r="460" spans="3:4">
      <c r="C460" s="281"/>
      <c r="D460" s="281"/>
    </row>
    <row r="461" spans="3:4">
      <c r="C461" s="281"/>
      <c r="D461" s="281"/>
    </row>
    <row r="462" spans="3:4">
      <c r="C462" s="281"/>
      <c r="D462" s="281"/>
    </row>
    <row r="463" spans="3:4">
      <c r="C463" s="281"/>
      <c r="D463" s="281"/>
    </row>
    <row r="464" spans="3:4">
      <c r="C464" s="281"/>
      <c r="D464" s="281"/>
    </row>
    <row r="465" spans="3:4">
      <c r="C465" s="281"/>
      <c r="D465" s="281"/>
    </row>
    <row r="466" spans="3:4">
      <c r="C466" s="281"/>
      <c r="D466" s="281"/>
    </row>
    <row r="467" spans="3:4">
      <c r="C467" s="281"/>
      <c r="D467" s="281"/>
    </row>
    <row r="468" spans="3:4">
      <c r="C468" s="281"/>
      <c r="D468" s="281"/>
    </row>
    <row r="469" spans="3:4">
      <c r="C469" s="281"/>
      <c r="D469" s="281"/>
    </row>
    <row r="470" spans="3:4">
      <c r="C470" s="281"/>
      <c r="D470" s="281"/>
    </row>
    <row r="471" spans="3:4">
      <c r="C471" s="281"/>
      <c r="D471" s="281"/>
    </row>
    <row r="472" spans="3:4">
      <c r="C472" s="281"/>
      <c r="D472" s="281"/>
    </row>
    <row r="473" spans="3:4">
      <c r="C473" s="281"/>
      <c r="D473" s="281"/>
    </row>
    <row r="474" spans="3:4">
      <c r="C474" s="281"/>
      <c r="D474" s="281"/>
    </row>
    <row r="475" spans="3:4">
      <c r="C475" s="281"/>
      <c r="D475" s="281"/>
    </row>
    <row r="476" spans="3:4">
      <c r="C476" s="281"/>
      <c r="D476" s="281"/>
    </row>
    <row r="477" spans="3:4">
      <c r="C477" s="281"/>
      <c r="D477" s="281"/>
    </row>
    <row r="478" spans="3:4">
      <c r="C478" s="281"/>
      <c r="D478" s="281"/>
    </row>
    <row r="479" spans="3:4">
      <c r="C479" s="281"/>
      <c r="D479" s="281"/>
    </row>
    <row r="480" spans="3:4">
      <c r="C480" s="281"/>
      <c r="D480" s="281"/>
    </row>
    <row r="481" spans="3:4">
      <c r="C481" s="281"/>
      <c r="D481" s="281"/>
    </row>
    <row r="482" spans="3:4">
      <c r="C482" s="281"/>
      <c r="D482" s="281"/>
    </row>
    <row r="483" spans="3:4">
      <c r="C483" s="281"/>
      <c r="D483" s="281"/>
    </row>
    <row r="484" spans="3:4">
      <c r="C484" s="281"/>
      <c r="D484" s="281"/>
    </row>
    <row r="485" spans="3:4">
      <c r="C485" s="281"/>
      <c r="D485" s="281"/>
    </row>
    <row r="486" spans="3:4">
      <c r="C486" s="281"/>
      <c r="D486" s="281"/>
    </row>
    <row r="487" spans="3:4">
      <c r="C487" s="281"/>
      <c r="D487" s="281"/>
    </row>
    <row r="488" spans="3:4">
      <c r="C488" s="281"/>
      <c r="D488" s="281"/>
    </row>
    <row r="489" spans="3:4">
      <c r="C489" s="281"/>
      <c r="D489" s="281"/>
    </row>
    <row r="490" spans="3:4">
      <c r="C490" s="281"/>
      <c r="D490" s="281"/>
    </row>
    <row r="491" spans="3:4">
      <c r="C491" s="281"/>
      <c r="D491" s="281"/>
    </row>
    <row r="492" spans="3:4">
      <c r="C492" s="281"/>
      <c r="D492" s="281"/>
    </row>
    <row r="493" spans="3:4">
      <c r="C493" s="281"/>
      <c r="D493" s="281"/>
    </row>
    <row r="494" spans="3:4">
      <c r="C494" s="281"/>
      <c r="D494" s="281"/>
    </row>
    <row r="495" spans="3:4">
      <c r="C495" s="281"/>
      <c r="D495" s="281"/>
    </row>
    <row r="496" spans="3:4">
      <c r="C496" s="281"/>
      <c r="D496" s="281"/>
    </row>
    <row r="497" spans="3:4">
      <c r="C497" s="281"/>
      <c r="D497" s="281"/>
    </row>
    <row r="498" spans="3:4">
      <c r="C498" s="281"/>
      <c r="D498" s="281"/>
    </row>
    <row r="499" spans="3:4">
      <c r="C499" s="281"/>
      <c r="D499" s="281"/>
    </row>
    <row r="500" spans="3:4">
      <c r="C500" s="281"/>
      <c r="D500" s="281"/>
    </row>
    <row r="501" spans="3:4">
      <c r="C501" s="281"/>
      <c r="D501" s="281"/>
    </row>
    <row r="502" spans="3:4">
      <c r="C502" s="281"/>
      <c r="D502" s="281"/>
    </row>
    <row r="503" spans="3:4">
      <c r="C503" s="281"/>
      <c r="D503" s="281"/>
    </row>
    <row r="504" spans="3:4">
      <c r="C504" s="281"/>
      <c r="D504" s="281"/>
    </row>
    <row r="505" spans="3:4">
      <c r="C505" s="281"/>
      <c r="D505" s="281"/>
    </row>
    <row r="506" spans="3:4">
      <c r="C506" s="281"/>
      <c r="D506" s="281"/>
    </row>
    <row r="507" spans="3:4">
      <c r="C507" s="281"/>
      <c r="D507" s="281"/>
    </row>
    <row r="508" spans="3:4">
      <c r="C508" s="281"/>
      <c r="D508" s="281"/>
    </row>
    <row r="509" spans="3:4">
      <c r="C509" s="281"/>
      <c r="D509" s="281"/>
    </row>
    <row r="510" spans="3:4">
      <c r="C510" s="281"/>
      <c r="D510" s="281"/>
    </row>
    <row r="511" spans="3:4">
      <c r="C511" s="281"/>
      <c r="D511" s="281"/>
    </row>
    <row r="512" spans="3:4">
      <c r="C512" s="281"/>
      <c r="D512" s="281"/>
    </row>
    <row r="513" spans="3:4">
      <c r="C513" s="281"/>
      <c r="D513" s="281"/>
    </row>
    <row r="514" spans="3:4">
      <c r="C514" s="281"/>
      <c r="D514" s="281"/>
    </row>
    <row r="515" spans="3:4">
      <c r="C515" s="281"/>
      <c r="D515" s="281"/>
    </row>
    <row r="516" spans="3:4">
      <c r="C516" s="281"/>
      <c r="D516" s="281"/>
    </row>
    <row r="517" spans="3:4">
      <c r="C517" s="281"/>
      <c r="D517" s="281"/>
    </row>
    <row r="518" spans="3:4">
      <c r="C518" s="281"/>
      <c r="D518" s="281"/>
    </row>
    <row r="519" spans="3:4">
      <c r="C519" s="281"/>
      <c r="D519" s="281"/>
    </row>
    <row r="520" spans="3:4">
      <c r="C520" s="281"/>
      <c r="D520" s="281"/>
    </row>
    <row r="521" spans="3:4">
      <c r="C521" s="281"/>
      <c r="D521" s="281"/>
    </row>
    <row r="522" spans="3:4">
      <c r="C522" s="281"/>
      <c r="D522" s="281"/>
    </row>
    <row r="523" spans="3:4">
      <c r="C523" s="281"/>
      <c r="D523" s="281"/>
    </row>
    <row r="524" spans="3:4">
      <c r="C524" s="281"/>
      <c r="D524" s="281"/>
    </row>
    <row r="525" spans="3:4">
      <c r="C525" s="281"/>
      <c r="D525" s="281"/>
    </row>
    <row r="526" spans="3:4">
      <c r="C526" s="281"/>
      <c r="D526" s="281"/>
    </row>
    <row r="527" spans="3:4">
      <c r="C527" s="281"/>
      <c r="D527" s="281"/>
    </row>
    <row r="528" spans="3:4">
      <c r="C528" s="281"/>
      <c r="D528" s="281"/>
    </row>
    <row r="529" spans="3:4">
      <c r="C529" s="281"/>
      <c r="D529" s="281"/>
    </row>
    <row r="530" spans="3:4">
      <c r="C530" s="281"/>
      <c r="D530" s="281"/>
    </row>
    <row r="531" spans="3:4">
      <c r="C531" s="281"/>
      <c r="D531" s="281"/>
    </row>
    <row r="532" spans="3:4">
      <c r="C532" s="281"/>
      <c r="D532" s="281"/>
    </row>
    <row r="533" spans="3:4">
      <c r="C533" s="281"/>
      <c r="D533" s="281"/>
    </row>
    <row r="534" spans="3:4">
      <c r="C534" s="281"/>
      <c r="D534" s="281"/>
    </row>
    <row r="535" spans="3:4">
      <c r="C535" s="281"/>
      <c r="D535" s="281"/>
    </row>
    <row r="536" spans="3:4">
      <c r="C536" s="281"/>
      <c r="D536" s="281"/>
    </row>
    <row r="537" spans="3:4">
      <c r="C537" s="281"/>
      <c r="D537" s="281"/>
    </row>
    <row r="538" spans="3:4">
      <c r="C538" s="281"/>
      <c r="D538" s="281"/>
    </row>
    <row r="539" spans="3:4">
      <c r="C539" s="281"/>
      <c r="D539" s="281"/>
    </row>
    <row r="540" spans="3:4">
      <c r="C540" s="281"/>
      <c r="D540" s="281"/>
    </row>
    <row r="541" spans="3:4">
      <c r="C541" s="281"/>
      <c r="D541" s="281"/>
    </row>
    <row r="542" spans="3:4">
      <c r="C542" s="281"/>
      <c r="D542" s="281"/>
    </row>
    <row r="543" spans="3:4">
      <c r="C543" s="281"/>
      <c r="D543" s="281"/>
    </row>
    <row r="544" spans="3:4">
      <c r="C544" s="281"/>
      <c r="D544" s="281"/>
    </row>
    <row r="545" spans="3:4">
      <c r="C545" s="281"/>
      <c r="D545" s="281"/>
    </row>
    <row r="546" spans="3:4">
      <c r="C546" s="281"/>
      <c r="D546" s="281"/>
    </row>
    <row r="547" spans="3:4">
      <c r="C547" s="281"/>
      <c r="D547" s="281"/>
    </row>
    <row r="548" spans="3:4">
      <c r="C548" s="281"/>
      <c r="D548" s="281"/>
    </row>
    <row r="549" spans="3:4">
      <c r="C549" s="281"/>
      <c r="D549" s="281"/>
    </row>
    <row r="550" spans="3:4">
      <c r="C550" s="281"/>
      <c r="D550" s="281"/>
    </row>
    <row r="551" spans="3:4">
      <c r="C551" s="281"/>
      <c r="D551" s="281"/>
    </row>
    <row r="552" spans="3:4">
      <c r="C552" s="281"/>
      <c r="D552" s="281"/>
    </row>
    <row r="553" spans="3:4">
      <c r="C553" s="281"/>
      <c r="D553" s="281"/>
    </row>
    <row r="554" spans="3:4">
      <c r="C554" s="281"/>
      <c r="D554" s="281"/>
    </row>
    <row r="555" spans="3:4">
      <c r="C555" s="281"/>
      <c r="D555" s="281"/>
    </row>
    <row r="556" spans="3:4">
      <c r="C556" s="281"/>
      <c r="D556" s="281"/>
    </row>
    <row r="557" spans="3:4">
      <c r="C557" s="281"/>
      <c r="D557" s="281"/>
    </row>
    <row r="558" spans="3:4">
      <c r="C558" s="281"/>
      <c r="D558" s="281"/>
    </row>
    <row r="559" spans="3:4">
      <c r="C559" s="281"/>
      <c r="D559" s="281"/>
    </row>
    <row r="560" spans="3:4">
      <c r="C560" s="281"/>
      <c r="D560" s="281"/>
    </row>
    <row r="561" spans="3:4">
      <c r="C561" s="281"/>
      <c r="D561" s="281"/>
    </row>
    <row r="562" spans="3:4">
      <c r="C562" s="281"/>
      <c r="D562" s="281"/>
    </row>
    <row r="563" spans="3:4">
      <c r="C563" s="281"/>
      <c r="D563" s="281"/>
    </row>
    <row r="564" spans="3:4">
      <c r="C564" s="281"/>
      <c r="D564" s="281"/>
    </row>
    <row r="565" spans="3:4">
      <c r="C565" s="281"/>
      <c r="D565" s="281"/>
    </row>
    <row r="566" spans="3:4">
      <c r="C566" s="281"/>
      <c r="D566" s="281"/>
    </row>
    <row r="567" spans="3:4">
      <c r="C567" s="281"/>
      <c r="D567" s="281"/>
    </row>
    <row r="568" spans="3:4">
      <c r="C568" s="281"/>
      <c r="D568" s="281"/>
    </row>
    <row r="569" spans="3:4">
      <c r="C569" s="281"/>
      <c r="D569" s="281"/>
    </row>
    <row r="570" spans="3:4">
      <c r="C570" s="281"/>
      <c r="D570" s="281"/>
    </row>
    <row r="571" spans="3:4">
      <c r="C571" s="281"/>
      <c r="D571" s="281"/>
    </row>
    <row r="572" spans="3:4">
      <c r="C572" s="281"/>
      <c r="D572" s="281"/>
    </row>
    <row r="573" spans="3:4">
      <c r="C573" s="281"/>
      <c r="D573" s="281"/>
    </row>
    <row r="574" spans="3:4">
      <c r="C574" s="281"/>
      <c r="D574" s="281"/>
    </row>
    <row r="575" spans="3:4">
      <c r="C575" s="281"/>
      <c r="D575" s="281"/>
    </row>
    <row r="576" spans="3:4">
      <c r="C576" s="281"/>
      <c r="D576" s="281"/>
    </row>
    <row r="577" spans="3:4">
      <c r="C577" s="281"/>
      <c r="D577" s="281"/>
    </row>
    <row r="578" spans="3:4">
      <c r="C578" s="281"/>
      <c r="D578" s="281"/>
    </row>
    <row r="579" spans="3:4">
      <c r="C579" s="281"/>
      <c r="D579" s="281"/>
    </row>
    <row r="580" spans="3:4">
      <c r="C580" s="281"/>
      <c r="D580" s="281"/>
    </row>
    <row r="581" spans="3:4">
      <c r="C581" s="281"/>
      <c r="D581" s="281"/>
    </row>
    <row r="582" spans="3:4">
      <c r="C582" s="281"/>
      <c r="D582" s="281"/>
    </row>
    <row r="583" spans="3:4">
      <c r="C583" s="281"/>
      <c r="D583" s="281"/>
    </row>
    <row r="584" spans="3:4">
      <c r="C584" s="281"/>
      <c r="D584" s="281"/>
    </row>
    <row r="585" spans="3:4">
      <c r="C585" s="281"/>
      <c r="D585" s="281"/>
    </row>
    <row r="586" spans="3:4">
      <c r="C586" s="281"/>
      <c r="D586" s="281"/>
    </row>
    <row r="587" spans="3:4">
      <c r="C587" s="281"/>
      <c r="D587" s="281"/>
    </row>
    <row r="588" spans="3:4">
      <c r="C588" s="281"/>
      <c r="D588" s="281"/>
    </row>
    <row r="589" spans="3:4">
      <c r="C589" s="281"/>
      <c r="D589" s="281"/>
    </row>
    <row r="590" spans="3:4">
      <c r="C590" s="281"/>
      <c r="D590" s="281"/>
    </row>
    <row r="591" spans="3:4">
      <c r="C591" s="281"/>
      <c r="D591" s="281"/>
    </row>
    <row r="592" spans="3:4">
      <c r="C592" s="281"/>
      <c r="D592" s="281"/>
    </row>
    <row r="593" spans="3:4">
      <c r="C593" s="281"/>
      <c r="D593" s="281"/>
    </row>
    <row r="594" spans="3:4">
      <c r="C594" s="281"/>
      <c r="D594" s="281"/>
    </row>
    <row r="595" spans="3:4">
      <c r="C595" s="281"/>
      <c r="D595" s="281"/>
    </row>
    <row r="596" spans="3:4">
      <c r="C596" s="281"/>
      <c r="D596" s="281"/>
    </row>
    <row r="597" spans="3:4">
      <c r="C597" s="281"/>
      <c r="D597" s="281"/>
    </row>
    <row r="598" spans="3:4">
      <c r="C598" s="281"/>
      <c r="D598" s="281"/>
    </row>
    <row r="599" spans="3:4">
      <c r="C599" s="281"/>
      <c r="D599" s="281"/>
    </row>
    <row r="600" spans="3:4">
      <c r="C600" s="281"/>
      <c r="D600" s="281"/>
    </row>
    <row r="601" spans="3:4">
      <c r="C601" s="281"/>
      <c r="D601" s="281"/>
    </row>
    <row r="602" spans="3:4">
      <c r="C602" s="281"/>
      <c r="D602" s="281"/>
    </row>
    <row r="603" spans="3:4">
      <c r="C603" s="281"/>
      <c r="D603" s="281"/>
    </row>
    <row r="604" spans="3:4">
      <c r="C604" s="281"/>
      <c r="D604" s="281"/>
    </row>
    <row r="605" spans="3:4">
      <c r="C605" s="281"/>
      <c r="D605" s="281"/>
    </row>
    <row r="606" spans="3:4">
      <c r="C606" s="281"/>
      <c r="D606" s="281"/>
    </row>
    <row r="607" spans="3:4">
      <c r="C607" s="281"/>
      <c r="D607" s="281"/>
    </row>
    <row r="608" spans="3:4">
      <c r="C608" s="281"/>
      <c r="D608" s="281"/>
    </row>
    <row r="609" spans="3:4">
      <c r="C609" s="281"/>
      <c r="D609" s="281"/>
    </row>
    <row r="610" spans="3:4">
      <c r="C610" s="281"/>
      <c r="D610" s="281"/>
    </row>
    <row r="611" spans="3:4">
      <c r="C611" s="281"/>
      <c r="D611" s="281"/>
    </row>
    <row r="612" spans="3:4">
      <c r="C612" s="281"/>
      <c r="D612" s="281"/>
    </row>
    <row r="613" spans="3:4">
      <c r="C613" s="281"/>
      <c r="D613" s="281"/>
    </row>
    <row r="614" spans="3:4">
      <c r="C614" s="281"/>
      <c r="D614" s="281"/>
    </row>
    <row r="615" spans="3:4">
      <c r="C615" s="281"/>
      <c r="D615" s="281"/>
    </row>
    <row r="616" spans="3:4">
      <c r="C616" s="281"/>
      <c r="D616" s="281"/>
    </row>
    <row r="617" spans="3:4">
      <c r="C617" s="281"/>
      <c r="D617" s="281"/>
    </row>
    <row r="618" spans="3:4">
      <c r="C618" s="281"/>
      <c r="D618" s="281"/>
    </row>
    <row r="619" spans="3:4">
      <c r="C619" s="281"/>
      <c r="D619" s="281"/>
    </row>
    <row r="620" spans="3:4">
      <c r="C620" s="281"/>
      <c r="D620" s="281"/>
    </row>
    <row r="621" spans="3:4">
      <c r="C621" s="281"/>
      <c r="D621" s="281"/>
    </row>
    <row r="622" spans="3:4">
      <c r="C622" s="281"/>
      <c r="D622" s="281"/>
    </row>
    <row r="623" spans="3:4">
      <c r="C623" s="281"/>
      <c r="D623" s="281"/>
    </row>
    <row r="624" spans="3:4">
      <c r="C624" s="281"/>
      <c r="D624" s="281"/>
    </row>
    <row r="625" spans="3:4">
      <c r="C625" s="281"/>
      <c r="D625" s="281"/>
    </row>
    <row r="626" spans="3:4">
      <c r="C626" s="281"/>
      <c r="D626" s="281"/>
    </row>
    <row r="627" spans="3:4">
      <c r="C627" s="281"/>
      <c r="D627" s="281"/>
    </row>
    <row r="628" spans="3:4">
      <c r="C628" s="281"/>
      <c r="D628" s="281"/>
    </row>
    <row r="629" spans="3:4">
      <c r="C629" s="281"/>
      <c r="D629" s="281"/>
    </row>
    <row r="630" spans="3:4">
      <c r="C630" s="281"/>
      <c r="D630" s="281"/>
    </row>
    <row r="631" spans="3:4">
      <c r="C631" s="281"/>
      <c r="D631" s="281"/>
    </row>
    <row r="632" spans="3:4">
      <c r="C632" s="281"/>
      <c r="D632" s="281"/>
    </row>
    <row r="633" spans="3:4">
      <c r="C633" s="281"/>
      <c r="D633" s="281"/>
    </row>
    <row r="634" spans="3:4">
      <c r="C634" s="281"/>
      <c r="D634" s="281"/>
    </row>
    <row r="635" spans="3:4">
      <c r="C635" s="281"/>
      <c r="D635" s="281"/>
    </row>
    <row r="636" spans="3:4">
      <c r="C636" s="281"/>
      <c r="D636" s="281"/>
    </row>
    <row r="637" spans="3:4">
      <c r="C637" s="281"/>
      <c r="D637" s="281"/>
    </row>
    <row r="638" spans="3:4">
      <c r="C638" s="281"/>
      <c r="D638" s="281"/>
    </row>
    <row r="639" spans="3:4">
      <c r="C639" s="281"/>
      <c r="D639" s="281"/>
    </row>
    <row r="640" spans="3:4">
      <c r="C640" s="281"/>
      <c r="D640" s="281"/>
    </row>
    <row r="641" spans="3:4">
      <c r="C641" s="281"/>
      <c r="D641" s="281"/>
    </row>
    <row r="642" spans="3:4">
      <c r="C642" s="281"/>
      <c r="D642" s="281"/>
    </row>
    <row r="643" spans="3:4">
      <c r="C643" s="281"/>
      <c r="D643" s="281"/>
    </row>
    <row r="644" spans="3:4">
      <c r="C644" s="281"/>
      <c r="D644" s="281"/>
    </row>
    <row r="645" spans="3:4">
      <c r="C645" s="281"/>
      <c r="D645" s="281"/>
    </row>
    <row r="646" spans="3:4">
      <c r="C646" s="281"/>
      <c r="D646" s="281"/>
    </row>
    <row r="647" spans="3:4">
      <c r="C647" s="281"/>
      <c r="D647" s="281"/>
    </row>
    <row r="648" spans="3:4">
      <c r="C648" s="281"/>
      <c r="D648" s="281"/>
    </row>
    <row r="649" spans="3:4">
      <c r="C649" s="281"/>
      <c r="D649" s="281"/>
    </row>
    <row r="650" spans="3:4">
      <c r="C650" s="281"/>
      <c r="D650" s="281"/>
    </row>
    <row r="651" spans="3:4">
      <c r="C651" s="281"/>
      <c r="D651" s="281"/>
    </row>
    <row r="652" spans="3:4">
      <c r="C652" s="281"/>
      <c r="D652" s="281"/>
    </row>
    <row r="653" spans="3:4">
      <c r="C653" s="281"/>
      <c r="D653" s="281"/>
    </row>
    <row r="654" spans="3:4">
      <c r="C654" s="281"/>
      <c r="D654" s="281"/>
    </row>
    <row r="655" spans="3:4">
      <c r="C655" s="281"/>
      <c r="D655" s="281"/>
    </row>
    <row r="656" spans="3:4">
      <c r="C656" s="281"/>
      <c r="D656" s="281"/>
    </row>
    <row r="657" spans="3:4">
      <c r="C657" s="281"/>
      <c r="D657" s="281"/>
    </row>
    <row r="658" spans="3:4">
      <c r="C658" s="281"/>
      <c r="D658" s="281"/>
    </row>
    <row r="659" spans="3:4">
      <c r="C659" s="281"/>
      <c r="D659" s="281"/>
    </row>
    <row r="660" spans="3:4">
      <c r="C660" s="281"/>
      <c r="D660" s="281"/>
    </row>
    <row r="661" spans="3:4">
      <c r="C661" s="281"/>
      <c r="D661" s="281"/>
    </row>
    <row r="662" spans="3:4">
      <c r="C662" s="281"/>
      <c r="D662" s="281"/>
    </row>
    <row r="663" spans="3:4">
      <c r="C663" s="281"/>
      <c r="D663" s="281"/>
    </row>
    <row r="664" spans="3:4">
      <c r="C664" s="281"/>
      <c r="D664" s="281"/>
    </row>
    <row r="665" spans="3:4">
      <c r="C665" s="281"/>
      <c r="D665" s="281"/>
    </row>
    <row r="666" spans="3:4">
      <c r="C666" s="281"/>
      <c r="D666" s="281"/>
    </row>
    <row r="667" spans="3:4">
      <c r="C667" s="281"/>
      <c r="D667" s="281"/>
    </row>
    <row r="668" spans="3:4">
      <c r="C668" s="281"/>
      <c r="D668" s="281"/>
    </row>
    <row r="669" spans="3:4">
      <c r="C669" s="281"/>
      <c r="D669" s="281"/>
    </row>
    <row r="670" spans="3:4">
      <c r="C670" s="281"/>
      <c r="D670" s="281"/>
    </row>
    <row r="671" spans="3:4">
      <c r="C671" s="281"/>
      <c r="D671" s="281"/>
    </row>
    <row r="672" spans="3:4">
      <c r="C672" s="281"/>
      <c r="D672" s="281"/>
    </row>
    <row r="673" spans="3:4">
      <c r="C673" s="281"/>
      <c r="D673" s="281"/>
    </row>
    <row r="674" spans="3:4">
      <c r="C674" s="281"/>
      <c r="D674" s="281"/>
    </row>
    <row r="675" spans="3:4">
      <c r="C675" s="281"/>
      <c r="D675" s="281"/>
    </row>
    <row r="676" spans="3:4">
      <c r="C676" s="281"/>
      <c r="D676" s="281"/>
    </row>
    <row r="677" spans="3:4">
      <c r="C677" s="281"/>
      <c r="D677" s="281"/>
    </row>
    <row r="678" spans="3:4">
      <c r="C678" s="281"/>
      <c r="D678" s="281"/>
    </row>
    <row r="679" spans="3:4">
      <c r="C679" s="281"/>
      <c r="D679" s="281"/>
    </row>
    <row r="680" spans="3:4">
      <c r="C680" s="281"/>
      <c r="D680" s="281"/>
    </row>
    <row r="681" spans="3:4">
      <c r="C681" s="281"/>
      <c r="D681" s="281"/>
    </row>
    <row r="682" spans="3:4">
      <c r="C682" s="281"/>
      <c r="D682" s="281"/>
    </row>
    <row r="683" spans="3:4">
      <c r="C683" s="281"/>
      <c r="D683" s="281"/>
    </row>
    <row r="684" spans="3:4">
      <c r="C684" s="281"/>
      <c r="D684" s="281"/>
    </row>
    <row r="685" spans="3:4">
      <c r="C685" s="281"/>
      <c r="D685" s="281"/>
    </row>
    <row r="686" spans="3:4">
      <c r="C686" s="281"/>
      <c r="D686" s="281"/>
    </row>
    <row r="687" spans="3:4">
      <c r="C687" s="281"/>
      <c r="D687" s="281"/>
    </row>
    <row r="688" spans="3:4">
      <c r="C688" s="281"/>
      <c r="D688" s="281"/>
    </row>
    <row r="689" spans="3:4">
      <c r="C689" s="281"/>
      <c r="D689" s="281"/>
    </row>
    <row r="690" spans="3:4">
      <c r="C690" s="281"/>
      <c r="D690" s="281"/>
    </row>
    <row r="691" spans="3:4">
      <c r="C691" s="281"/>
      <c r="D691" s="281"/>
    </row>
    <row r="692" spans="3:4">
      <c r="C692" s="281"/>
      <c r="D692" s="281"/>
    </row>
    <row r="693" spans="3:4">
      <c r="C693" s="281"/>
      <c r="D693" s="281"/>
    </row>
    <row r="694" spans="3:4">
      <c r="C694" s="281"/>
      <c r="D694" s="281"/>
    </row>
    <row r="695" spans="3:4">
      <c r="C695" s="281"/>
      <c r="D695" s="281"/>
    </row>
    <row r="696" spans="3:4">
      <c r="C696" s="281"/>
      <c r="D696" s="281"/>
    </row>
    <row r="697" spans="3:4">
      <c r="C697" s="281"/>
      <c r="D697" s="281"/>
    </row>
    <row r="698" spans="3:4">
      <c r="C698" s="281"/>
      <c r="D698" s="281"/>
    </row>
    <row r="699" spans="3:4">
      <c r="C699" s="281"/>
      <c r="D699" s="281"/>
    </row>
    <row r="700" spans="3:4">
      <c r="C700" s="281"/>
      <c r="D700" s="281"/>
    </row>
    <row r="701" spans="3:4">
      <c r="C701" s="281"/>
      <c r="D701" s="281"/>
    </row>
    <row r="702" spans="3:4">
      <c r="C702" s="281"/>
      <c r="D702" s="281"/>
    </row>
    <row r="703" spans="3:4">
      <c r="C703" s="281"/>
      <c r="D703" s="281"/>
    </row>
    <row r="704" spans="3:4">
      <c r="C704" s="281"/>
      <c r="D704" s="281"/>
    </row>
    <row r="705" spans="3:4">
      <c r="C705" s="281"/>
      <c r="D705" s="281"/>
    </row>
    <row r="706" spans="3:4">
      <c r="C706" s="281"/>
      <c r="D706" s="281"/>
    </row>
    <row r="707" spans="3:4">
      <c r="C707" s="281"/>
      <c r="D707" s="281"/>
    </row>
    <row r="708" spans="3:4">
      <c r="C708" s="281"/>
      <c r="D708" s="281"/>
    </row>
    <row r="709" spans="3:4">
      <c r="C709" s="281"/>
      <c r="D709" s="281"/>
    </row>
    <row r="710" spans="3:4">
      <c r="C710" s="281"/>
      <c r="D710" s="281"/>
    </row>
    <row r="711" spans="3:4">
      <c r="C711" s="281"/>
      <c r="D711" s="281"/>
    </row>
    <row r="712" spans="3:4">
      <c r="C712" s="281"/>
      <c r="D712" s="281"/>
    </row>
    <row r="713" spans="3:4">
      <c r="C713" s="281"/>
      <c r="D713" s="281"/>
    </row>
    <row r="714" spans="3:4">
      <c r="C714" s="281"/>
      <c r="D714" s="281"/>
    </row>
    <row r="715" spans="3:4">
      <c r="C715" s="281"/>
      <c r="D715" s="281"/>
    </row>
    <row r="716" spans="3:4">
      <c r="C716" s="281"/>
      <c r="D716" s="281"/>
    </row>
    <row r="717" spans="3:4">
      <c r="C717" s="281"/>
      <c r="D717" s="281"/>
    </row>
    <row r="718" spans="3:4">
      <c r="C718" s="281"/>
      <c r="D718" s="281"/>
    </row>
    <row r="719" spans="3:4">
      <c r="C719" s="281"/>
      <c r="D719" s="281"/>
    </row>
    <row r="720" spans="3:4">
      <c r="C720" s="281"/>
      <c r="D720" s="281"/>
    </row>
    <row r="721" spans="3:4">
      <c r="C721" s="281"/>
      <c r="D721" s="281"/>
    </row>
    <row r="722" spans="3:4">
      <c r="C722" s="281"/>
      <c r="D722" s="281"/>
    </row>
    <row r="723" spans="3:4">
      <c r="C723" s="281"/>
      <c r="D723" s="281"/>
    </row>
    <row r="724" spans="3:4">
      <c r="C724" s="281"/>
      <c r="D724" s="281"/>
    </row>
    <row r="725" spans="3:4">
      <c r="C725" s="281"/>
      <c r="D725" s="281"/>
    </row>
    <row r="726" spans="3:4">
      <c r="C726" s="281"/>
      <c r="D726" s="281"/>
    </row>
    <row r="727" spans="3:4">
      <c r="C727" s="281"/>
      <c r="D727" s="281"/>
    </row>
    <row r="728" spans="3:4">
      <c r="C728" s="281"/>
      <c r="D728" s="281"/>
    </row>
  </sheetData>
  <mergeCells count="6">
    <mergeCell ref="E1:F1"/>
    <mergeCell ref="E2:F2"/>
    <mergeCell ref="I1:J1"/>
    <mergeCell ref="I2:J2"/>
    <mergeCell ref="G1:H1"/>
    <mergeCell ref="G2:H2"/>
  </mergeCells>
  <phoneticPr fontId="0" type="noConversion"/>
  <printOptions horizontalCentered="1"/>
  <pageMargins left="0.25" right="0.25" top="1" bottom="1" header="0.5" footer="0.5"/>
  <pageSetup orientation="landscape" r:id="rId1"/>
  <headerFooter alignWithMargins="0">
    <oddHeader>&amp;CMiscellaneous Chemicals
HAP / VOC Data</oddHeader>
    <oddFooter>&amp;L&amp;F&amp;RReport Run Date :&amp;D</oddFooter>
  </headerFooter>
  <rowBreaks count="3" manualBreakCount="3">
    <brk id="39" max="9" man="1"/>
    <brk id="63" max="9" man="1"/>
    <brk id="87" max="9" man="1"/>
  </rowBreaks>
</worksheet>
</file>

<file path=xl/worksheets/sheet14.xml><?xml version="1.0" encoding="utf-8"?>
<worksheet xmlns="http://schemas.openxmlformats.org/spreadsheetml/2006/main" xmlns:r="http://schemas.openxmlformats.org/officeDocument/2006/relationships">
  <sheetPr codeName="Sheet8"/>
  <dimension ref="A1:J115"/>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4" customWidth="1"/>
    <col min="3" max="3" width="14.28515625" style="23" customWidth="1"/>
    <col min="4" max="4" width="13.7109375" style="23" customWidth="1"/>
    <col min="5" max="9" width="10.140625" style="23" customWidth="1"/>
    <col min="10" max="10" width="10.140625" style="4" customWidth="1"/>
    <col min="11" max="16384" width="9.140625" style="4"/>
  </cols>
  <sheetData>
    <row r="1" spans="1:10">
      <c r="A1" s="34" t="s">
        <v>119</v>
      </c>
      <c r="B1" s="34"/>
      <c r="C1" s="35"/>
      <c r="D1" s="35"/>
      <c r="E1" s="540" t="s">
        <v>0</v>
      </c>
      <c r="F1" s="540"/>
      <c r="G1" s="541" t="s">
        <v>1</v>
      </c>
      <c r="H1" s="541"/>
      <c r="I1" s="541" t="s">
        <v>2</v>
      </c>
      <c r="J1" s="541"/>
    </row>
    <row r="2" spans="1:10">
      <c r="A2" s="34" t="str">
        <f>Plant</f>
        <v>Anytown</v>
      </c>
      <c r="B2" s="34"/>
      <c r="C2" s="3" t="s">
        <v>3</v>
      </c>
      <c r="D2" s="3" t="s">
        <v>4</v>
      </c>
      <c r="E2" s="540" t="s">
        <v>5</v>
      </c>
      <c r="F2" s="540"/>
      <c r="G2" s="541" t="s">
        <v>6</v>
      </c>
      <c r="H2" s="541"/>
      <c r="I2" s="541" t="s">
        <v>6</v>
      </c>
      <c r="J2" s="541"/>
    </row>
    <row r="3" spans="1:10" ht="13.5" thickBot="1">
      <c r="A3" s="34"/>
      <c r="B3" s="2" t="s">
        <v>7</v>
      </c>
      <c r="C3" s="3" t="s">
        <v>8</v>
      </c>
      <c r="D3" s="3" t="s">
        <v>8</v>
      </c>
      <c r="E3" s="3" t="s">
        <v>9</v>
      </c>
      <c r="F3" s="3" t="s">
        <v>10</v>
      </c>
      <c r="G3" s="3" t="s">
        <v>9</v>
      </c>
      <c r="H3" s="3" t="s">
        <v>10</v>
      </c>
      <c r="I3" s="3" t="s">
        <v>9</v>
      </c>
      <c r="J3" s="2" t="s">
        <v>10</v>
      </c>
    </row>
    <row r="4" spans="1:10" hidden="1">
      <c r="A4" s="36"/>
      <c r="B4" s="42"/>
      <c r="C4" s="9"/>
      <c r="D4" s="10"/>
      <c r="E4" s="44"/>
      <c r="F4" s="47"/>
      <c r="G4" s="9"/>
      <c r="H4" s="10"/>
      <c r="I4" s="44"/>
      <c r="J4" s="37"/>
    </row>
    <row r="5" spans="1:10" hidden="1">
      <c r="A5" s="38"/>
      <c r="B5" s="12"/>
      <c r="C5" s="13"/>
      <c r="D5" s="14"/>
      <c r="E5" s="45"/>
      <c r="F5" s="48"/>
      <c r="G5" s="13"/>
      <c r="H5" s="14"/>
      <c r="I5" s="45"/>
      <c r="J5" s="39"/>
    </row>
    <row r="6" spans="1:10" hidden="1">
      <c r="A6" s="38"/>
      <c r="B6" s="12"/>
      <c r="C6" s="13"/>
      <c r="D6" s="14"/>
      <c r="E6" s="45"/>
      <c r="F6" s="48"/>
      <c r="G6" s="13"/>
      <c r="H6" s="14"/>
      <c r="I6" s="45"/>
      <c r="J6" s="39"/>
    </row>
    <row r="7" spans="1:10" hidden="1">
      <c r="A7" s="38"/>
      <c r="B7" s="12"/>
      <c r="C7" s="13"/>
      <c r="D7" s="14"/>
      <c r="E7" s="45"/>
      <c r="F7" s="48"/>
      <c r="G7" s="13"/>
      <c r="H7" s="14"/>
      <c r="I7" s="45"/>
      <c r="J7" s="39"/>
    </row>
    <row r="8" spans="1:10" hidden="1">
      <c r="A8" s="38"/>
      <c r="B8" s="12"/>
      <c r="C8" s="13"/>
      <c r="D8" s="14"/>
      <c r="E8" s="45"/>
      <c r="F8" s="48"/>
      <c r="G8" s="13"/>
      <c r="H8" s="14"/>
      <c r="I8" s="45"/>
      <c r="J8" s="39"/>
    </row>
    <row r="9" spans="1:10" hidden="1">
      <c r="A9" s="38"/>
      <c r="B9" s="12"/>
      <c r="C9" s="13"/>
      <c r="D9" s="14"/>
      <c r="E9" s="45"/>
      <c r="F9" s="48"/>
      <c r="G9" s="13"/>
      <c r="H9" s="14"/>
      <c r="I9" s="45"/>
      <c r="J9" s="39"/>
    </row>
    <row r="10" spans="1:10" hidden="1">
      <c r="A10" s="38"/>
      <c r="B10" s="12"/>
      <c r="C10" s="13"/>
      <c r="D10" s="14"/>
      <c r="E10" s="45"/>
      <c r="F10" s="48"/>
      <c r="G10" s="13"/>
      <c r="H10" s="14"/>
      <c r="I10" s="45"/>
      <c r="J10" s="39"/>
    </row>
    <row r="11" spans="1:10" hidden="1">
      <c r="A11" s="38"/>
      <c r="B11" s="12"/>
      <c r="C11" s="13"/>
      <c r="D11" s="14"/>
      <c r="E11" s="45"/>
      <c r="F11" s="48"/>
      <c r="G11" s="13"/>
      <c r="H11" s="14"/>
      <c r="I11" s="45"/>
      <c r="J11" s="39"/>
    </row>
    <row r="12" spans="1:10" hidden="1">
      <c r="A12" s="38"/>
      <c r="B12" s="12"/>
      <c r="C12" s="13"/>
      <c r="D12" s="14"/>
      <c r="E12" s="45"/>
      <c r="F12" s="48"/>
      <c r="G12" s="13"/>
      <c r="H12" s="14"/>
      <c r="I12" s="45"/>
      <c r="J12" s="39"/>
    </row>
    <row r="13" spans="1:10" hidden="1">
      <c r="A13" s="38"/>
      <c r="B13" s="12"/>
      <c r="C13" s="13"/>
      <c r="D13" s="14"/>
      <c r="E13" s="45"/>
      <c r="F13" s="48"/>
      <c r="G13" s="13"/>
      <c r="H13" s="14"/>
      <c r="I13" s="45"/>
      <c r="J13" s="39"/>
    </row>
    <row r="14" spans="1:10" hidden="1">
      <c r="A14" s="38"/>
      <c r="B14" s="12"/>
      <c r="C14" s="13"/>
      <c r="D14" s="14"/>
      <c r="E14" s="45"/>
      <c r="F14" s="48"/>
      <c r="G14" s="13"/>
      <c r="H14" s="14"/>
      <c r="I14" s="45"/>
      <c r="J14" s="39"/>
    </row>
    <row r="15" spans="1:10" ht="13.5" hidden="1" thickBot="1">
      <c r="A15" s="40"/>
      <c r="B15" s="16"/>
      <c r="C15" s="17"/>
      <c r="D15" s="18"/>
      <c r="E15" s="46"/>
      <c r="F15" s="49"/>
      <c r="G15" s="17"/>
      <c r="H15" s="18"/>
      <c r="I15" s="46"/>
      <c r="J15" s="41"/>
    </row>
    <row r="16" spans="1:10" s="257" customFormat="1" hidden="1">
      <c r="A16" s="250"/>
      <c r="B16" s="251"/>
      <c r="C16" s="252"/>
      <c r="D16" s="253"/>
      <c r="E16" s="254"/>
      <c r="F16" s="255"/>
      <c r="G16" s="254"/>
      <c r="H16" s="255"/>
      <c r="I16" s="254"/>
      <c r="J16" s="256"/>
    </row>
    <row r="17" spans="1:10" s="257" customFormat="1" hidden="1">
      <c r="A17" s="250"/>
      <c r="B17" s="251"/>
      <c r="C17" s="252"/>
      <c r="D17" s="253"/>
      <c r="E17" s="254"/>
      <c r="F17" s="255"/>
      <c r="G17" s="254"/>
      <c r="H17" s="255"/>
      <c r="I17" s="254"/>
      <c r="J17" s="256"/>
    </row>
    <row r="18" spans="1:10" s="257" customFormat="1" hidden="1">
      <c r="A18" s="250"/>
      <c r="B18" s="251"/>
      <c r="C18" s="252"/>
      <c r="D18" s="253"/>
      <c r="E18" s="254"/>
      <c r="F18" s="255"/>
      <c r="G18" s="254"/>
      <c r="H18" s="255"/>
      <c r="I18" s="254"/>
      <c r="J18" s="256"/>
    </row>
    <row r="19" spans="1:10" s="257" customFormat="1" hidden="1">
      <c r="A19" s="250"/>
      <c r="B19" s="251"/>
      <c r="C19" s="252"/>
      <c r="D19" s="253"/>
      <c r="E19" s="254"/>
      <c r="F19" s="255"/>
      <c r="G19" s="254"/>
      <c r="H19" s="255"/>
      <c r="I19" s="254"/>
      <c r="J19" s="256"/>
    </row>
    <row r="20" spans="1:10" s="257" customFormat="1" hidden="1">
      <c r="A20" s="250"/>
      <c r="B20" s="251"/>
      <c r="C20" s="252"/>
      <c r="D20" s="253"/>
      <c r="E20" s="254"/>
      <c r="F20" s="255"/>
      <c r="G20" s="254"/>
      <c r="H20" s="255"/>
      <c r="I20" s="254"/>
      <c r="J20" s="256"/>
    </row>
    <row r="21" spans="1:10" s="257" customFormat="1" hidden="1">
      <c r="A21" s="250"/>
      <c r="B21" s="251"/>
      <c r="C21" s="252"/>
      <c r="D21" s="253"/>
      <c r="E21" s="254"/>
      <c r="F21" s="255"/>
      <c r="G21" s="254"/>
      <c r="H21" s="255"/>
      <c r="I21" s="254"/>
      <c r="J21" s="256"/>
    </row>
    <row r="22" spans="1:10" s="257" customFormat="1" hidden="1">
      <c r="A22" s="250"/>
      <c r="B22" s="251"/>
      <c r="C22" s="252"/>
      <c r="D22" s="253"/>
      <c r="E22" s="254"/>
      <c r="F22" s="255"/>
      <c r="G22" s="254"/>
      <c r="H22" s="255"/>
      <c r="I22" s="254"/>
      <c r="J22" s="256"/>
    </row>
    <row r="23" spans="1:10" s="257" customFormat="1" hidden="1">
      <c r="A23" s="250"/>
      <c r="B23" s="251"/>
      <c r="C23" s="252"/>
      <c r="D23" s="253"/>
      <c r="E23" s="254"/>
      <c r="F23" s="255"/>
      <c r="G23" s="254"/>
      <c r="H23" s="255"/>
      <c r="I23" s="254"/>
      <c r="J23" s="256"/>
    </row>
    <row r="24" spans="1:10" s="257" customFormat="1" hidden="1">
      <c r="A24" s="250"/>
      <c r="B24" s="251"/>
      <c r="C24" s="252"/>
      <c r="D24" s="253"/>
      <c r="E24" s="254"/>
      <c r="F24" s="255"/>
      <c r="G24" s="254"/>
      <c r="H24" s="255"/>
      <c r="I24" s="254"/>
      <c r="J24" s="256"/>
    </row>
    <row r="25" spans="1:10" s="257" customFormat="1" hidden="1">
      <c r="A25" s="250"/>
      <c r="B25" s="251"/>
      <c r="C25" s="252"/>
      <c r="D25" s="253"/>
      <c r="E25" s="254"/>
      <c r="F25" s="255"/>
      <c r="G25" s="254"/>
      <c r="H25" s="255"/>
      <c r="I25" s="254"/>
      <c r="J25" s="256"/>
    </row>
    <row r="26" spans="1:10" s="257" customFormat="1" hidden="1">
      <c r="A26" s="250"/>
      <c r="B26" s="251"/>
      <c r="C26" s="252"/>
      <c r="D26" s="253"/>
      <c r="E26" s="254"/>
      <c r="F26" s="255"/>
      <c r="G26" s="254"/>
      <c r="H26" s="255"/>
      <c r="I26" s="254"/>
      <c r="J26" s="256"/>
    </row>
    <row r="27" spans="1:10" s="257" customFormat="1" hidden="1">
      <c r="A27" s="250"/>
      <c r="B27" s="251"/>
      <c r="C27" s="252"/>
      <c r="D27" s="253"/>
      <c r="E27" s="254"/>
      <c r="F27" s="255"/>
      <c r="G27" s="254"/>
      <c r="H27" s="255"/>
      <c r="I27" s="254"/>
      <c r="J27" s="256"/>
    </row>
    <row r="28" spans="1:10" s="257" customFormat="1" hidden="1">
      <c r="A28" s="250"/>
      <c r="B28" s="251"/>
      <c r="C28" s="252"/>
      <c r="D28" s="253"/>
      <c r="E28" s="254"/>
      <c r="F28" s="255"/>
      <c r="G28" s="254"/>
      <c r="H28" s="255"/>
      <c r="I28" s="254"/>
      <c r="J28" s="256"/>
    </row>
    <row r="29" spans="1:10" s="257" customFormat="1" hidden="1">
      <c r="A29" s="250"/>
      <c r="B29" s="251"/>
      <c r="C29" s="252"/>
      <c r="D29" s="253"/>
      <c r="E29" s="254"/>
      <c r="F29" s="255"/>
      <c r="G29" s="254"/>
      <c r="H29" s="255"/>
      <c r="I29" s="254"/>
      <c r="J29" s="256"/>
    </row>
    <row r="30" spans="1:10" s="257" customFormat="1" hidden="1">
      <c r="A30" s="250"/>
      <c r="B30" s="251"/>
      <c r="C30" s="252"/>
      <c r="D30" s="253"/>
      <c r="E30" s="254"/>
      <c r="F30" s="255"/>
      <c r="G30" s="254"/>
      <c r="H30" s="255"/>
      <c r="I30" s="254"/>
      <c r="J30" s="256"/>
    </row>
    <row r="31" spans="1:10" s="257" customFormat="1" hidden="1">
      <c r="A31" s="250"/>
      <c r="B31" s="251"/>
      <c r="C31" s="252"/>
      <c r="D31" s="253"/>
      <c r="E31" s="254"/>
      <c r="F31" s="255"/>
      <c r="G31" s="254"/>
      <c r="H31" s="255"/>
      <c r="I31" s="254"/>
      <c r="J31" s="256"/>
    </row>
    <row r="32" spans="1:10" s="257" customFormat="1" hidden="1">
      <c r="A32" s="250"/>
      <c r="B32" s="251"/>
      <c r="C32" s="252"/>
      <c r="D32" s="253"/>
      <c r="E32" s="254"/>
      <c r="F32" s="255"/>
      <c r="G32" s="254"/>
      <c r="H32" s="255"/>
      <c r="I32" s="254"/>
      <c r="J32" s="256"/>
    </row>
    <row r="33" spans="1:10" s="257" customFormat="1" hidden="1">
      <c r="A33" s="250"/>
      <c r="B33" s="251"/>
      <c r="C33" s="252"/>
      <c r="D33" s="253"/>
      <c r="E33" s="254"/>
      <c r="F33" s="255"/>
      <c r="G33" s="254"/>
      <c r="H33" s="255"/>
      <c r="I33" s="254"/>
      <c r="J33" s="256"/>
    </row>
    <row r="34" spans="1:10" s="257" customFormat="1" hidden="1">
      <c r="A34" s="250"/>
      <c r="B34" s="251"/>
      <c r="C34" s="252"/>
      <c r="D34" s="253"/>
      <c r="E34" s="254"/>
      <c r="F34" s="255"/>
      <c r="G34" s="254"/>
      <c r="H34" s="255"/>
      <c r="I34" s="254"/>
      <c r="J34" s="256"/>
    </row>
    <row r="35" spans="1:10" s="257" customFormat="1" hidden="1">
      <c r="A35" s="250"/>
      <c r="B35" s="251"/>
      <c r="C35" s="252"/>
      <c r="D35" s="253"/>
      <c r="E35" s="254"/>
      <c r="F35" s="255"/>
      <c r="G35" s="254"/>
      <c r="H35" s="255"/>
      <c r="I35" s="254"/>
      <c r="J35" s="256"/>
    </row>
    <row r="36" spans="1:10" s="257" customFormat="1" hidden="1">
      <c r="A36" s="250"/>
      <c r="B36" s="251"/>
      <c r="C36" s="252"/>
      <c r="D36" s="253"/>
      <c r="E36" s="254"/>
      <c r="F36" s="255"/>
      <c r="G36" s="254"/>
      <c r="H36" s="255"/>
      <c r="I36" s="254"/>
      <c r="J36" s="256"/>
    </row>
    <row r="37" spans="1:10" s="257" customFormat="1" hidden="1">
      <c r="A37" s="250"/>
      <c r="B37" s="251"/>
      <c r="C37" s="252"/>
      <c r="D37" s="253"/>
      <c r="E37" s="254"/>
      <c r="F37" s="255"/>
      <c r="G37" s="254"/>
      <c r="H37" s="255"/>
      <c r="I37" s="254"/>
      <c r="J37" s="256"/>
    </row>
    <row r="38" spans="1:10" s="257" customFormat="1" hidden="1">
      <c r="A38" s="250"/>
      <c r="B38" s="251"/>
      <c r="C38" s="252"/>
      <c r="D38" s="253"/>
      <c r="E38" s="254"/>
      <c r="F38" s="255"/>
      <c r="G38" s="254"/>
      <c r="H38" s="255"/>
      <c r="I38" s="254"/>
      <c r="J38" s="256"/>
    </row>
    <row r="39" spans="1:10" s="257" customFormat="1" ht="13.5" hidden="1" thickBot="1">
      <c r="A39" s="250"/>
      <c r="B39" s="251"/>
      <c r="C39" s="252"/>
      <c r="D39" s="253"/>
      <c r="E39" s="254"/>
      <c r="F39" s="255"/>
      <c r="G39" s="254"/>
      <c r="H39" s="255"/>
      <c r="I39" s="254"/>
      <c r="J39" s="256"/>
    </row>
    <row r="40" spans="1:10">
      <c r="A40" s="36"/>
      <c r="B40" s="504">
        <v>39083</v>
      </c>
      <c r="C40" s="446"/>
      <c r="D40" s="447"/>
      <c r="E40" s="436"/>
      <c r="F40" s="437"/>
      <c r="G40" s="436"/>
      <c r="H40" s="437"/>
      <c r="I40" s="436"/>
      <c r="J40" s="438"/>
    </row>
    <row r="41" spans="1:10">
      <c r="A41" s="3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row>
    <row r="42" spans="1:10">
      <c r="A42" s="38"/>
      <c r="B42" s="502">
        <v>39142</v>
      </c>
      <c r="C42" s="448"/>
      <c r="D42" s="449"/>
      <c r="E42" s="439" t="str">
        <f t="shared" si="0"/>
        <v/>
      </c>
      <c r="F42" s="440" t="str">
        <f t="shared" si="1"/>
        <v/>
      </c>
      <c r="G42" s="439" t="str">
        <f t="shared" si="2"/>
        <v/>
      </c>
      <c r="H42" s="440" t="str">
        <f t="shared" si="3"/>
        <v/>
      </c>
      <c r="I42" s="439"/>
      <c r="J42" s="441"/>
    </row>
    <row r="43" spans="1:10">
      <c r="A43" s="38"/>
      <c r="B43" s="502">
        <v>39173</v>
      </c>
      <c r="C43" s="448"/>
      <c r="D43" s="449"/>
      <c r="E43" s="439" t="str">
        <f t="shared" si="0"/>
        <v/>
      </c>
      <c r="F43" s="440" t="str">
        <f t="shared" si="1"/>
        <v/>
      </c>
      <c r="G43" s="439" t="str">
        <f t="shared" si="2"/>
        <v/>
      </c>
      <c r="H43" s="440" t="str">
        <f t="shared" si="3"/>
        <v/>
      </c>
      <c r="I43" s="439"/>
      <c r="J43" s="441"/>
    </row>
    <row r="44" spans="1:10">
      <c r="A44" s="38"/>
      <c r="B44" s="502">
        <v>39203</v>
      </c>
      <c r="C44" s="448"/>
      <c r="D44" s="449"/>
      <c r="E44" s="439" t="str">
        <f t="shared" si="0"/>
        <v/>
      </c>
      <c r="F44" s="440" t="str">
        <f t="shared" si="1"/>
        <v/>
      </c>
      <c r="G44" s="439" t="str">
        <f t="shared" si="2"/>
        <v/>
      </c>
      <c r="H44" s="440" t="str">
        <f t="shared" si="3"/>
        <v/>
      </c>
      <c r="I44" s="439"/>
      <c r="J44" s="441"/>
    </row>
    <row r="45" spans="1:10">
      <c r="A45" s="38"/>
      <c r="B45" s="502">
        <v>39234</v>
      </c>
      <c r="C45" s="448"/>
      <c r="D45" s="449"/>
      <c r="E45" s="439" t="str">
        <f t="shared" si="0"/>
        <v/>
      </c>
      <c r="F45" s="440" t="str">
        <f t="shared" si="1"/>
        <v/>
      </c>
      <c r="G45" s="439" t="str">
        <f t="shared" si="2"/>
        <v/>
      </c>
      <c r="H45" s="440" t="str">
        <f t="shared" si="3"/>
        <v/>
      </c>
      <c r="I45" s="439"/>
      <c r="J45" s="441"/>
    </row>
    <row r="46" spans="1:10">
      <c r="A46" s="38"/>
      <c r="B46" s="502">
        <v>39264</v>
      </c>
      <c r="C46" s="448"/>
      <c r="D46" s="449"/>
      <c r="E46" s="439" t="str">
        <f t="shared" si="0"/>
        <v/>
      </c>
      <c r="F46" s="440" t="str">
        <f t="shared" si="1"/>
        <v/>
      </c>
      <c r="G46" s="439" t="str">
        <f t="shared" si="2"/>
        <v/>
      </c>
      <c r="H46" s="440" t="str">
        <f t="shared" si="3"/>
        <v/>
      </c>
      <c r="I46" s="439"/>
      <c r="J46" s="441"/>
    </row>
    <row r="47" spans="1:10">
      <c r="A47" s="38"/>
      <c r="B47" s="502">
        <v>39295</v>
      </c>
      <c r="C47" s="448"/>
      <c r="D47" s="449"/>
      <c r="E47" s="439" t="str">
        <f t="shared" si="0"/>
        <v/>
      </c>
      <c r="F47" s="440" t="str">
        <f t="shared" si="1"/>
        <v/>
      </c>
      <c r="G47" s="439" t="str">
        <f t="shared" si="2"/>
        <v/>
      </c>
      <c r="H47" s="440" t="str">
        <f t="shared" si="3"/>
        <v/>
      </c>
      <c r="I47" s="439"/>
      <c r="J47" s="441"/>
    </row>
    <row r="48" spans="1:10">
      <c r="A48" s="38"/>
      <c r="B48" s="502">
        <v>39326</v>
      </c>
      <c r="C48" s="448"/>
      <c r="D48" s="449"/>
      <c r="E48" s="439" t="str">
        <f t="shared" si="0"/>
        <v/>
      </c>
      <c r="F48" s="440" t="str">
        <f t="shared" si="1"/>
        <v/>
      </c>
      <c r="G48" s="439" t="str">
        <f t="shared" si="2"/>
        <v/>
      </c>
      <c r="H48" s="440" t="str">
        <f t="shared" si="3"/>
        <v/>
      </c>
      <c r="I48" s="439"/>
      <c r="J48" s="441"/>
    </row>
    <row r="49" spans="1:10">
      <c r="A49" s="38"/>
      <c r="B49" s="502">
        <v>39356</v>
      </c>
      <c r="C49" s="448"/>
      <c r="D49" s="449"/>
      <c r="E49" s="439" t="str">
        <f t="shared" si="0"/>
        <v/>
      </c>
      <c r="F49" s="440" t="str">
        <f t="shared" si="1"/>
        <v/>
      </c>
      <c r="G49" s="439" t="str">
        <f t="shared" si="2"/>
        <v/>
      </c>
      <c r="H49" s="440" t="str">
        <f t="shared" si="3"/>
        <v/>
      </c>
      <c r="I49" s="439"/>
      <c r="J49" s="441"/>
    </row>
    <row r="50" spans="1:10">
      <c r="A50" s="38"/>
      <c r="B50" s="502">
        <v>39387</v>
      </c>
      <c r="C50" s="448"/>
      <c r="D50" s="449"/>
      <c r="E50" s="439" t="str">
        <f t="shared" si="0"/>
        <v/>
      </c>
      <c r="F50" s="440" t="str">
        <f t="shared" si="1"/>
        <v/>
      </c>
      <c r="G50" s="439" t="str">
        <f t="shared" si="2"/>
        <v/>
      </c>
      <c r="H50" s="440" t="str">
        <f t="shared" si="3"/>
        <v/>
      </c>
      <c r="I50" s="439"/>
      <c r="J50" s="441"/>
    </row>
    <row r="51" spans="1:10" ht="13.5" thickBot="1">
      <c r="A51" s="40"/>
      <c r="B51" s="503">
        <v>39417</v>
      </c>
      <c r="C51" s="450"/>
      <c r="D51" s="451"/>
      <c r="E51" s="442" t="str">
        <f t="shared" ref="E51:F56" si="4">IF(C51="","",AVERAGE(C40:C51))</f>
        <v/>
      </c>
      <c r="F51" s="443" t="str">
        <f t="shared" si="4"/>
        <v/>
      </c>
      <c r="G51" s="444" t="str">
        <f t="shared" ref="G51:H53" si="5">IF(E51="","",SUM(C40:C51))</f>
        <v/>
      </c>
      <c r="H51" s="443" t="str">
        <f t="shared" si="5"/>
        <v/>
      </c>
      <c r="I51" s="442">
        <f>SUM(C40:C51)</f>
        <v>0</v>
      </c>
      <c r="J51" s="445">
        <f>SUM(D40:D51)</f>
        <v>0</v>
      </c>
    </row>
    <row r="52" spans="1:10">
      <c r="A52" s="36"/>
      <c r="B52" s="504">
        <v>39448</v>
      </c>
      <c r="C52" s="446"/>
      <c r="D52" s="447"/>
      <c r="E52" s="436" t="str">
        <f t="shared" si="4"/>
        <v/>
      </c>
      <c r="F52" s="437" t="str">
        <f t="shared" si="4"/>
        <v/>
      </c>
      <c r="G52" s="436" t="str">
        <f t="shared" si="5"/>
        <v/>
      </c>
      <c r="H52" s="437" t="str">
        <f t="shared" si="5"/>
        <v/>
      </c>
      <c r="I52" s="436"/>
      <c r="J52" s="438"/>
    </row>
    <row r="53" spans="1:10">
      <c r="A53" s="38"/>
      <c r="B53" s="502">
        <v>39479</v>
      </c>
      <c r="C53" s="448"/>
      <c r="D53" s="449"/>
      <c r="E53" s="439" t="str">
        <f t="shared" si="4"/>
        <v/>
      </c>
      <c r="F53" s="440" t="str">
        <f t="shared" si="4"/>
        <v/>
      </c>
      <c r="G53" s="439" t="str">
        <f t="shared" si="5"/>
        <v/>
      </c>
      <c r="H53" s="440" t="str">
        <f t="shared" si="5"/>
        <v/>
      </c>
      <c r="I53" s="439"/>
      <c r="J53" s="441"/>
    </row>
    <row r="54" spans="1:10">
      <c r="A54" s="38"/>
      <c r="B54" s="502">
        <v>39508</v>
      </c>
      <c r="C54" s="448"/>
      <c r="D54" s="449"/>
      <c r="E54" s="439" t="str">
        <f t="shared" si="4"/>
        <v/>
      </c>
      <c r="F54" s="440" t="str">
        <f t="shared" si="4"/>
        <v/>
      </c>
      <c r="G54" s="439" t="str">
        <f t="shared" ref="G54:H62" si="6">IF(E54="","",SUM(C43:C54))</f>
        <v/>
      </c>
      <c r="H54" s="440" t="str">
        <f t="shared" si="6"/>
        <v/>
      </c>
      <c r="I54" s="439"/>
      <c r="J54" s="441"/>
    </row>
    <row r="55" spans="1:10">
      <c r="A55" s="38"/>
      <c r="B55" s="502">
        <v>39539</v>
      </c>
      <c r="C55" s="448"/>
      <c r="D55" s="449"/>
      <c r="E55" s="439" t="str">
        <f t="shared" si="4"/>
        <v/>
      </c>
      <c r="F55" s="440" t="str">
        <f t="shared" si="4"/>
        <v/>
      </c>
      <c r="G55" s="439" t="str">
        <f t="shared" si="6"/>
        <v/>
      </c>
      <c r="H55" s="440" t="str">
        <f t="shared" si="6"/>
        <v/>
      </c>
      <c r="I55" s="439"/>
      <c r="J55" s="441"/>
    </row>
    <row r="56" spans="1:10">
      <c r="A56" s="38"/>
      <c r="B56" s="502">
        <v>39569</v>
      </c>
      <c r="C56" s="448"/>
      <c r="D56" s="449"/>
      <c r="E56" s="439" t="str">
        <f t="shared" si="4"/>
        <v/>
      </c>
      <c r="F56" s="440" t="str">
        <f t="shared" si="4"/>
        <v/>
      </c>
      <c r="G56" s="439" t="str">
        <f t="shared" si="6"/>
        <v/>
      </c>
      <c r="H56" s="440" t="str">
        <f t="shared" si="6"/>
        <v/>
      </c>
      <c r="I56" s="439"/>
      <c r="J56" s="441"/>
    </row>
    <row r="57" spans="1:10">
      <c r="A57" s="38"/>
      <c r="B57" s="502">
        <v>39600</v>
      </c>
      <c r="C57" s="448"/>
      <c r="D57" s="449"/>
      <c r="E57" s="439" t="str">
        <f t="shared" ref="E57:F72" si="7">IF(C57="","",AVERAGE(C46:C57))</f>
        <v/>
      </c>
      <c r="F57" s="440" t="str">
        <f t="shared" si="7"/>
        <v/>
      </c>
      <c r="G57" s="439" t="str">
        <f t="shared" si="6"/>
        <v/>
      </c>
      <c r="H57" s="440" t="str">
        <f t="shared" si="6"/>
        <v/>
      </c>
      <c r="I57" s="439"/>
      <c r="J57" s="441"/>
    </row>
    <row r="58" spans="1:10">
      <c r="A58" s="38"/>
      <c r="B58" s="502">
        <v>39630</v>
      </c>
      <c r="C58" s="448"/>
      <c r="D58" s="449"/>
      <c r="E58" s="439" t="str">
        <f t="shared" si="7"/>
        <v/>
      </c>
      <c r="F58" s="440" t="str">
        <f t="shared" si="7"/>
        <v/>
      </c>
      <c r="G58" s="439" t="str">
        <f t="shared" si="6"/>
        <v/>
      </c>
      <c r="H58" s="440" t="str">
        <f t="shared" si="6"/>
        <v/>
      </c>
      <c r="I58" s="439"/>
      <c r="J58" s="441"/>
    </row>
    <row r="59" spans="1:10">
      <c r="A59" s="38"/>
      <c r="B59" s="502">
        <v>39661</v>
      </c>
      <c r="C59" s="448"/>
      <c r="D59" s="449"/>
      <c r="E59" s="439" t="str">
        <f t="shared" si="7"/>
        <v/>
      </c>
      <c r="F59" s="440" t="str">
        <f t="shared" si="7"/>
        <v/>
      </c>
      <c r="G59" s="439" t="str">
        <f t="shared" si="6"/>
        <v/>
      </c>
      <c r="H59" s="440" t="str">
        <f t="shared" si="6"/>
        <v/>
      </c>
      <c r="I59" s="439"/>
      <c r="J59" s="441"/>
    </row>
    <row r="60" spans="1:10">
      <c r="A60" s="38"/>
      <c r="B60" s="502">
        <v>39692</v>
      </c>
      <c r="C60" s="448"/>
      <c r="D60" s="449"/>
      <c r="E60" s="439" t="str">
        <f t="shared" si="7"/>
        <v/>
      </c>
      <c r="F60" s="440" t="str">
        <f t="shared" si="7"/>
        <v/>
      </c>
      <c r="G60" s="439" t="str">
        <f t="shared" si="6"/>
        <v/>
      </c>
      <c r="H60" s="440" t="str">
        <f t="shared" si="6"/>
        <v/>
      </c>
      <c r="I60" s="439"/>
      <c r="J60" s="441"/>
    </row>
    <row r="61" spans="1:10">
      <c r="A61" s="38"/>
      <c r="B61" s="502">
        <v>39722</v>
      </c>
      <c r="C61" s="448"/>
      <c r="D61" s="449"/>
      <c r="E61" s="439" t="str">
        <f t="shared" si="7"/>
        <v/>
      </c>
      <c r="F61" s="440" t="str">
        <f t="shared" si="7"/>
        <v/>
      </c>
      <c r="G61" s="439" t="str">
        <f t="shared" si="6"/>
        <v/>
      </c>
      <c r="H61" s="440" t="str">
        <f t="shared" si="6"/>
        <v/>
      </c>
      <c r="I61" s="439"/>
      <c r="J61" s="441"/>
    </row>
    <row r="62" spans="1:10">
      <c r="A62" s="38"/>
      <c r="B62" s="502">
        <v>39753</v>
      </c>
      <c r="C62" s="448"/>
      <c r="D62" s="449"/>
      <c r="E62" s="439" t="str">
        <f t="shared" si="7"/>
        <v/>
      </c>
      <c r="F62" s="440" t="str">
        <f t="shared" si="7"/>
        <v/>
      </c>
      <c r="G62" s="439" t="str">
        <f t="shared" si="6"/>
        <v/>
      </c>
      <c r="H62" s="440" t="str">
        <f t="shared" si="6"/>
        <v/>
      </c>
      <c r="I62" s="439"/>
      <c r="J62" s="441"/>
    </row>
    <row r="63" spans="1:10" ht="13.5" thickBot="1">
      <c r="A63" s="40"/>
      <c r="B63" s="503">
        <v>39783</v>
      </c>
      <c r="C63" s="450"/>
      <c r="D63" s="451"/>
      <c r="E63" s="442" t="str">
        <f t="shared" si="7"/>
        <v/>
      </c>
      <c r="F63" s="443" t="str">
        <f t="shared" si="7"/>
        <v/>
      </c>
      <c r="G63" s="444" t="str">
        <f t="shared" ref="G63:H65" si="8">IF(E63="","",SUM(C52:C63))</f>
        <v/>
      </c>
      <c r="H63" s="443" t="str">
        <f t="shared" si="8"/>
        <v/>
      </c>
      <c r="I63" s="442">
        <f>SUM(C52:C63)</f>
        <v>0</v>
      </c>
      <c r="J63" s="445">
        <f>SUM(D52:D63)</f>
        <v>0</v>
      </c>
    </row>
    <row r="64" spans="1:10">
      <c r="A64" s="36"/>
      <c r="B64" s="504">
        <v>39814</v>
      </c>
      <c r="C64" s="446"/>
      <c r="D64" s="447"/>
      <c r="E64" s="436" t="str">
        <f t="shared" si="7"/>
        <v/>
      </c>
      <c r="F64" s="437" t="str">
        <f t="shared" si="7"/>
        <v/>
      </c>
      <c r="G64" s="436" t="str">
        <f t="shared" si="8"/>
        <v/>
      </c>
      <c r="H64" s="437" t="str">
        <f t="shared" si="8"/>
        <v/>
      </c>
      <c r="I64" s="436"/>
      <c r="J64" s="438"/>
    </row>
    <row r="65" spans="1:10">
      <c r="A65" s="38"/>
      <c r="B65" s="502">
        <v>39845</v>
      </c>
      <c r="C65" s="448"/>
      <c r="D65" s="449"/>
      <c r="E65" s="439" t="str">
        <f t="shared" si="7"/>
        <v/>
      </c>
      <c r="F65" s="440" t="str">
        <f t="shared" si="7"/>
        <v/>
      </c>
      <c r="G65" s="439" t="str">
        <f t="shared" si="8"/>
        <v/>
      </c>
      <c r="H65" s="440" t="str">
        <f t="shared" si="8"/>
        <v/>
      </c>
      <c r="I65" s="439"/>
      <c r="J65" s="441"/>
    </row>
    <row r="66" spans="1:10">
      <c r="A66" s="38"/>
      <c r="B66" s="502">
        <v>39873</v>
      </c>
      <c r="C66" s="448"/>
      <c r="D66" s="449"/>
      <c r="E66" s="439" t="str">
        <f t="shared" si="7"/>
        <v/>
      </c>
      <c r="F66" s="440" t="str">
        <f t="shared" si="7"/>
        <v/>
      </c>
      <c r="G66" s="439" t="str">
        <f t="shared" ref="G66:H74" si="9">IF(E66="","",SUM(C55:C66))</f>
        <v/>
      </c>
      <c r="H66" s="440" t="str">
        <f t="shared" si="9"/>
        <v/>
      </c>
      <c r="I66" s="439"/>
      <c r="J66" s="441"/>
    </row>
    <row r="67" spans="1:10">
      <c r="A67" s="38"/>
      <c r="B67" s="502">
        <v>39904</v>
      </c>
      <c r="C67" s="448"/>
      <c r="D67" s="449"/>
      <c r="E67" s="439" t="str">
        <f t="shared" si="7"/>
        <v/>
      </c>
      <c r="F67" s="440" t="str">
        <f t="shared" si="7"/>
        <v/>
      </c>
      <c r="G67" s="439" t="str">
        <f t="shared" si="9"/>
        <v/>
      </c>
      <c r="H67" s="440" t="str">
        <f t="shared" si="9"/>
        <v/>
      </c>
      <c r="I67" s="439"/>
      <c r="J67" s="441"/>
    </row>
    <row r="68" spans="1:10">
      <c r="A68" s="38"/>
      <c r="B68" s="502">
        <v>39934</v>
      </c>
      <c r="C68" s="448"/>
      <c r="D68" s="449"/>
      <c r="E68" s="439" t="str">
        <f t="shared" si="7"/>
        <v/>
      </c>
      <c r="F68" s="440" t="str">
        <f t="shared" si="7"/>
        <v/>
      </c>
      <c r="G68" s="439" t="str">
        <f t="shared" si="9"/>
        <v/>
      </c>
      <c r="H68" s="440" t="str">
        <f t="shared" si="9"/>
        <v/>
      </c>
      <c r="I68" s="439"/>
      <c r="J68" s="441"/>
    </row>
    <row r="69" spans="1:10">
      <c r="A69" s="38"/>
      <c r="B69" s="502">
        <v>39965</v>
      </c>
      <c r="C69" s="448"/>
      <c r="D69" s="449"/>
      <c r="E69" s="439" t="str">
        <f t="shared" si="7"/>
        <v/>
      </c>
      <c r="F69" s="440" t="str">
        <f t="shared" si="7"/>
        <v/>
      </c>
      <c r="G69" s="439" t="str">
        <f t="shared" si="9"/>
        <v/>
      </c>
      <c r="H69" s="440" t="str">
        <f t="shared" si="9"/>
        <v/>
      </c>
      <c r="I69" s="439"/>
      <c r="J69" s="441"/>
    </row>
    <row r="70" spans="1:10">
      <c r="A70" s="38"/>
      <c r="B70" s="502">
        <v>39995</v>
      </c>
      <c r="C70" s="448"/>
      <c r="D70" s="449"/>
      <c r="E70" s="439" t="str">
        <f t="shared" si="7"/>
        <v/>
      </c>
      <c r="F70" s="440" t="str">
        <f t="shared" si="7"/>
        <v/>
      </c>
      <c r="G70" s="439" t="str">
        <f t="shared" si="9"/>
        <v/>
      </c>
      <c r="H70" s="440" t="str">
        <f t="shared" si="9"/>
        <v/>
      </c>
      <c r="I70" s="439"/>
      <c r="J70" s="441"/>
    </row>
    <row r="71" spans="1:10">
      <c r="A71" s="38"/>
      <c r="B71" s="502">
        <v>40026</v>
      </c>
      <c r="C71" s="448"/>
      <c r="D71" s="449"/>
      <c r="E71" s="439" t="str">
        <f t="shared" si="7"/>
        <v/>
      </c>
      <c r="F71" s="440" t="str">
        <f t="shared" si="7"/>
        <v/>
      </c>
      <c r="G71" s="439" t="str">
        <f t="shared" si="9"/>
        <v/>
      </c>
      <c r="H71" s="440" t="str">
        <f t="shared" si="9"/>
        <v/>
      </c>
      <c r="I71" s="439"/>
      <c r="J71" s="441"/>
    </row>
    <row r="72" spans="1:10">
      <c r="A72" s="38"/>
      <c r="B72" s="502">
        <v>40057</v>
      </c>
      <c r="C72" s="448"/>
      <c r="D72" s="449"/>
      <c r="E72" s="439" t="str">
        <f t="shared" si="7"/>
        <v/>
      </c>
      <c r="F72" s="440" t="str">
        <f t="shared" si="7"/>
        <v/>
      </c>
      <c r="G72" s="439" t="str">
        <f t="shared" si="9"/>
        <v/>
      </c>
      <c r="H72" s="440" t="str">
        <f t="shared" si="9"/>
        <v/>
      </c>
      <c r="I72" s="439"/>
      <c r="J72" s="441"/>
    </row>
    <row r="73" spans="1:10">
      <c r="A73" s="38"/>
      <c r="B73" s="502">
        <v>40087</v>
      </c>
      <c r="C73" s="448"/>
      <c r="D73" s="449"/>
      <c r="E73" s="439" t="str">
        <f t="shared" ref="E73:F88" si="10">IF(C73="","",AVERAGE(C62:C73))</f>
        <v/>
      </c>
      <c r="F73" s="440" t="str">
        <f t="shared" si="10"/>
        <v/>
      </c>
      <c r="G73" s="439" t="str">
        <f t="shared" si="9"/>
        <v/>
      </c>
      <c r="H73" s="440" t="str">
        <f t="shared" si="9"/>
        <v/>
      </c>
      <c r="I73" s="439"/>
      <c r="J73" s="441"/>
    </row>
    <row r="74" spans="1:10">
      <c r="A74" s="38"/>
      <c r="B74" s="502">
        <v>40118</v>
      </c>
      <c r="C74" s="448"/>
      <c r="D74" s="449"/>
      <c r="E74" s="439" t="str">
        <f t="shared" si="10"/>
        <v/>
      </c>
      <c r="F74" s="440" t="str">
        <f t="shared" si="10"/>
        <v/>
      </c>
      <c r="G74" s="439" t="str">
        <f t="shared" si="9"/>
        <v/>
      </c>
      <c r="H74" s="440" t="str">
        <f t="shared" si="9"/>
        <v/>
      </c>
      <c r="I74" s="439"/>
      <c r="J74" s="441"/>
    </row>
    <row r="75" spans="1:10" ht="13.5" thickBot="1">
      <c r="A75" s="40"/>
      <c r="B75" s="503">
        <v>40148</v>
      </c>
      <c r="C75" s="450"/>
      <c r="D75" s="451"/>
      <c r="E75" s="442" t="str">
        <f t="shared" si="10"/>
        <v/>
      </c>
      <c r="F75" s="443" t="str">
        <f t="shared" si="10"/>
        <v/>
      </c>
      <c r="G75" s="444" t="str">
        <f t="shared" ref="G75:H77" si="11">IF(E75="","",SUM(C64:C75))</f>
        <v/>
      </c>
      <c r="H75" s="443" t="str">
        <f t="shared" si="11"/>
        <v/>
      </c>
      <c r="I75" s="442">
        <f>SUM(C64:C75)</f>
        <v>0</v>
      </c>
      <c r="J75" s="445">
        <f>SUM(D64:D75)</f>
        <v>0</v>
      </c>
    </row>
    <row r="76" spans="1:10">
      <c r="A76" s="36"/>
      <c r="B76" s="504">
        <v>40179</v>
      </c>
      <c r="C76" s="446"/>
      <c r="D76" s="447"/>
      <c r="E76" s="436" t="str">
        <f t="shared" si="10"/>
        <v/>
      </c>
      <c r="F76" s="437" t="str">
        <f t="shared" si="10"/>
        <v/>
      </c>
      <c r="G76" s="436" t="str">
        <f t="shared" si="11"/>
        <v/>
      </c>
      <c r="H76" s="437" t="str">
        <f t="shared" si="11"/>
        <v/>
      </c>
      <c r="I76" s="436"/>
      <c r="J76" s="438"/>
    </row>
    <row r="77" spans="1:10">
      <c r="A77" s="38"/>
      <c r="B77" s="502">
        <v>40210</v>
      </c>
      <c r="C77" s="448"/>
      <c r="D77" s="449"/>
      <c r="E77" s="439" t="str">
        <f t="shared" si="10"/>
        <v/>
      </c>
      <c r="F77" s="440" t="str">
        <f t="shared" si="10"/>
        <v/>
      </c>
      <c r="G77" s="439" t="str">
        <f t="shared" si="11"/>
        <v/>
      </c>
      <c r="H77" s="440" t="str">
        <f t="shared" si="11"/>
        <v/>
      </c>
      <c r="I77" s="439"/>
      <c r="J77" s="441"/>
    </row>
    <row r="78" spans="1:10">
      <c r="A78" s="38"/>
      <c r="B78" s="502">
        <v>40238</v>
      </c>
      <c r="C78" s="448"/>
      <c r="D78" s="449"/>
      <c r="E78" s="439" t="str">
        <f t="shared" si="10"/>
        <v/>
      </c>
      <c r="F78" s="440" t="str">
        <f t="shared" si="10"/>
        <v/>
      </c>
      <c r="G78" s="439" t="str">
        <f t="shared" ref="G78:H86" si="12">IF(E78="","",SUM(C67:C78))</f>
        <v/>
      </c>
      <c r="H78" s="440" t="str">
        <f t="shared" si="12"/>
        <v/>
      </c>
      <c r="I78" s="439"/>
      <c r="J78" s="441"/>
    </row>
    <row r="79" spans="1:10">
      <c r="A79" s="38"/>
      <c r="B79" s="502">
        <v>40269</v>
      </c>
      <c r="C79" s="448"/>
      <c r="D79" s="449"/>
      <c r="E79" s="439" t="str">
        <f t="shared" si="10"/>
        <v/>
      </c>
      <c r="F79" s="440" t="str">
        <f t="shared" si="10"/>
        <v/>
      </c>
      <c r="G79" s="439" t="str">
        <f t="shared" si="12"/>
        <v/>
      </c>
      <c r="H79" s="440" t="str">
        <f t="shared" si="12"/>
        <v/>
      </c>
      <c r="I79" s="439"/>
      <c r="J79" s="441"/>
    </row>
    <row r="80" spans="1:10">
      <c r="A80" s="38"/>
      <c r="B80" s="502">
        <v>40299</v>
      </c>
      <c r="C80" s="448"/>
      <c r="D80" s="449"/>
      <c r="E80" s="439" t="str">
        <f t="shared" si="10"/>
        <v/>
      </c>
      <c r="F80" s="440" t="str">
        <f t="shared" si="10"/>
        <v/>
      </c>
      <c r="G80" s="439" t="str">
        <f t="shared" si="12"/>
        <v/>
      </c>
      <c r="H80" s="440" t="str">
        <f t="shared" si="12"/>
        <v/>
      </c>
      <c r="I80" s="439"/>
      <c r="J80" s="441"/>
    </row>
    <row r="81" spans="1:10">
      <c r="A81" s="38"/>
      <c r="B81" s="502">
        <v>40330</v>
      </c>
      <c r="C81" s="448"/>
      <c r="D81" s="449"/>
      <c r="E81" s="439" t="str">
        <f t="shared" si="10"/>
        <v/>
      </c>
      <c r="F81" s="440" t="str">
        <f t="shared" si="10"/>
        <v/>
      </c>
      <c r="G81" s="439" t="str">
        <f t="shared" si="12"/>
        <v/>
      </c>
      <c r="H81" s="440" t="str">
        <f t="shared" si="12"/>
        <v/>
      </c>
      <c r="I81" s="439"/>
      <c r="J81" s="441"/>
    </row>
    <row r="82" spans="1:10">
      <c r="A82" s="38"/>
      <c r="B82" s="502">
        <v>40360</v>
      </c>
      <c r="C82" s="448"/>
      <c r="D82" s="449"/>
      <c r="E82" s="439" t="str">
        <f t="shared" si="10"/>
        <v/>
      </c>
      <c r="F82" s="440" t="str">
        <f t="shared" si="10"/>
        <v/>
      </c>
      <c r="G82" s="439" t="str">
        <f t="shared" si="12"/>
        <v/>
      </c>
      <c r="H82" s="440" t="str">
        <f t="shared" si="12"/>
        <v/>
      </c>
      <c r="I82" s="439"/>
      <c r="J82" s="441"/>
    </row>
    <row r="83" spans="1:10">
      <c r="A83" s="38"/>
      <c r="B83" s="502">
        <v>40391</v>
      </c>
      <c r="C83" s="448"/>
      <c r="D83" s="449"/>
      <c r="E83" s="439" t="str">
        <f t="shared" si="10"/>
        <v/>
      </c>
      <c r="F83" s="440" t="str">
        <f t="shared" si="10"/>
        <v/>
      </c>
      <c r="G83" s="439" t="str">
        <f t="shared" si="12"/>
        <v/>
      </c>
      <c r="H83" s="440" t="str">
        <f t="shared" si="12"/>
        <v/>
      </c>
      <c r="I83" s="439"/>
      <c r="J83" s="441"/>
    </row>
    <row r="84" spans="1:10">
      <c r="A84" s="38"/>
      <c r="B84" s="502">
        <v>40422</v>
      </c>
      <c r="C84" s="448"/>
      <c r="D84" s="449"/>
      <c r="E84" s="439" t="str">
        <f t="shared" si="10"/>
        <v/>
      </c>
      <c r="F84" s="440" t="str">
        <f t="shared" si="10"/>
        <v/>
      </c>
      <c r="G84" s="439" t="str">
        <f t="shared" si="12"/>
        <v/>
      </c>
      <c r="H84" s="440" t="str">
        <f t="shared" si="12"/>
        <v/>
      </c>
      <c r="I84" s="439"/>
      <c r="J84" s="441"/>
    </row>
    <row r="85" spans="1:10">
      <c r="A85" s="38"/>
      <c r="B85" s="502">
        <v>40452</v>
      </c>
      <c r="C85" s="448"/>
      <c r="D85" s="449"/>
      <c r="E85" s="439" t="str">
        <f t="shared" si="10"/>
        <v/>
      </c>
      <c r="F85" s="440" t="str">
        <f t="shared" si="10"/>
        <v/>
      </c>
      <c r="G85" s="439" t="str">
        <f t="shared" si="12"/>
        <v/>
      </c>
      <c r="H85" s="440" t="str">
        <f t="shared" si="12"/>
        <v/>
      </c>
      <c r="I85" s="439"/>
      <c r="J85" s="441"/>
    </row>
    <row r="86" spans="1:10">
      <c r="A86" s="38"/>
      <c r="B86" s="502">
        <v>40483</v>
      </c>
      <c r="C86" s="448"/>
      <c r="D86" s="449"/>
      <c r="E86" s="439" t="str">
        <f t="shared" si="10"/>
        <v/>
      </c>
      <c r="F86" s="440" t="str">
        <f t="shared" si="10"/>
        <v/>
      </c>
      <c r="G86" s="439" t="str">
        <f t="shared" si="12"/>
        <v/>
      </c>
      <c r="H86" s="440" t="str">
        <f t="shared" si="12"/>
        <v/>
      </c>
      <c r="I86" s="439"/>
      <c r="J86" s="441"/>
    </row>
    <row r="87" spans="1:10" ht="13.5" thickBot="1">
      <c r="A87" s="40"/>
      <c r="B87" s="503">
        <v>40513</v>
      </c>
      <c r="C87" s="450"/>
      <c r="D87" s="451"/>
      <c r="E87" s="442" t="str">
        <f t="shared" si="10"/>
        <v/>
      </c>
      <c r="F87" s="443" t="str">
        <f t="shared" si="10"/>
        <v/>
      </c>
      <c r="G87" s="444" t="str">
        <f t="shared" ref="G87:H89" si="13">IF(E87="","",SUM(C76:C87))</f>
        <v/>
      </c>
      <c r="H87" s="443" t="str">
        <f t="shared" si="13"/>
        <v/>
      </c>
      <c r="I87" s="442">
        <f>SUM(C76:C87)</f>
        <v>0</v>
      </c>
      <c r="J87" s="445">
        <f>SUM(D76:D87)</f>
        <v>0</v>
      </c>
    </row>
    <row r="88" spans="1:10">
      <c r="A88" s="36"/>
      <c r="B88" s="504">
        <v>40544</v>
      </c>
      <c r="C88" s="446"/>
      <c r="D88" s="447"/>
      <c r="E88" s="436" t="str">
        <f t="shared" si="10"/>
        <v/>
      </c>
      <c r="F88" s="437" t="str">
        <f t="shared" si="10"/>
        <v/>
      </c>
      <c r="G88" s="436" t="str">
        <f t="shared" si="13"/>
        <v/>
      </c>
      <c r="H88" s="437" t="str">
        <f t="shared" si="13"/>
        <v/>
      </c>
      <c r="I88" s="436"/>
      <c r="J88" s="438"/>
    </row>
    <row r="89" spans="1:10">
      <c r="A89" s="38"/>
      <c r="B89" s="502">
        <v>40575</v>
      </c>
      <c r="C89" s="448"/>
      <c r="D89" s="449"/>
      <c r="E89" s="439" t="str">
        <f t="shared" ref="E89:F104" si="14">IF(C89="","",AVERAGE(C78:C89))</f>
        <v/>
      </c>
      <c r="F89" s="440" t="str">
        <f t="shared" si="14"/>
        <v/>
      </c>
      <c r="G89" s="439" t="str">
        <f t="shared" si="13"/>
        <v/>
      </c>
      <c r="H89" s="440" t="str">
        <f t="shared" si="13"/>
        <v/>
      </c>
      <c r="I89" s="439"/>
      <c r="J89" s="441"/>
    </row>
    <row r="90" spans="1:10">
      <c r="A90" s="38"/>
      <c r="B90" s="502">
        <v>40603</v>
      </c>
      <c r="C90" s="448"/>
      <c r="D90" s="449"/>
      <c r="E90" s="439" t="str">
        <f t="shared" si="14"/>
        <v/>
      </c>
      <c r="F90" s="440" t="str">
        <f t="shared" si="14"/>
        <v/>
      </c>
      <c r="G90" s="439" t="str">
        <f t="shared" ref="G90:H98" si="15">IF(E90="","",SUM(C79:C90))</f>
        <v/>
      </c>
      <c r="H90" s="440" t="str">
        <f t="shared" si="15"/>
        <v/>
      </c>
      <c r="I90" s="439"/>
      <c r="J90" s="441"/>
    </row>
    <row r="91" spans="1:10">
      <c r="A91" s="38"/>
      <c r="B91" s="502">
        <v>40634</v>
      </c>
      <c r="C91" s="448"/>
      <c r="D91" s="449"/>
      <c r="E91" s="439" t="str">
        <f t="shared" si="14"/>
        <v/>
      </c>
      <c r="F91" s="440" t="str">
        <f t="shared" si="14"/>
        <v/>
      </c>
      <c r="G91" s="439" t="str">
        <f t="shared" si="15"/>
        <v/>
      </c>
      <c r="H91" s="440" t="str">
        <f t="shared" si="15"/>
        <v/>
      </c>
      <c r="I91" s="439"/>
      <c r="J91" s="441"/>
    </row>
    <row r="92" spans="1:10">
      <c r="A92" s="38"/>
      <c r="B92" s="502">
        <v>40664</v>
      </c>
      <c r="C92" s="448"/>
      <c r="D92" s="449"/>
      <c r="E92" s="439" t="str">
        <f t="shared" si="14"/>
        <v/>
      </c>
      <c r="F92" s="440" t="str">
        <f t="shared" si="14"/>
        <v/>
      </c>
      <c r="G92" s="439" t="str">
        <f t="shared" si="15"/>
        <v/>
      </c>
      <c r="H92" s="440" t="str">
        <f t="shared" si="15"/>
        <v/>
      </c>
      <c r="I92" s="439"/>
      <c r="J92" s="441"/>
    </row>
    <row r="93" spans="1:10">
      <c r="A93" s="38"/>
      <c r="B93" s="502">
        <v>40695</v>
      </c>
      <c r="C93" s="448"/>
      <c r="D93" s="449"/>
      <c r="E93" s="439" t="str">
        <f t="shared" si="14"/>
        <v/>
      </c>
      <c r="F93" s="440" t="str">
        <f t="shared" si="14"/>
        <v/>
      </c>
      <c r="G93" s="439" t="str">
        <f t="shared" si="15"/>
        <v/>
      </c>
      <c r="H93" s="440" t="str">
        <f t="shared" si="15"/>
        <v/>
      </c>
      <c r="I93" s="439"/>
      <c r="J93" s="441"/>
    </row>
    <row r="94" spans="1:10">
      <c r="A94" s="38"/>
      <c r="B94" s="502">
        <v>40725</v>
      </c>
      <c r="C94" s="448"/>
      <c r="D94" s="449"/>
      <c r="E94" s="439" t="str">
        <f t="shared" si="14"/>
        <v/>
      </c>
      <c r="F94" s="440" t="str">
        <f t="shared" si="14"/>
        <v/>
      </c>
      <c r="G94" s="439" t="str">
        <f t="shared" si="15"/>
        <v/>
      </c>
      <c r="H94" s="440" t="str">
        <f t="shared" si="15"/>
        <v/>
      </c>
      <c r="I94" s="439"/>
      <c r="J94" s="441"/>
    </row>
    <row r="95" spans="1:10">
      <c r="A95" s="38"/>
      <c r="B95" s="502">
        <v>40756</v>
      </c>
      <c r="C95" s="448"/>
      <c r="D95" s="449"/>
      <c r="E95" s="439" t="str">
        <f t="shared" si="14"/>
        <v/>
      </c>
      <c r="F95" s="440" t="str">
        <f t="shared" si="14"/>
        <v/>
      </c>
      <c r="G95" s="439" t="str">
        <f t="shared" si="15"/>
        <v/>
      </c>
      <c r="H95" s="440" t="str">
        <f t="shared" si="15"/>
        <v/>
      </c>
      <c r="I95" s="439"/>
      <c r="J95" s="441"/>
    </row>
    <row r="96" spans="1:10">
      <c r="A96" s="38"/>
      <c r="B96" s="502">
        <v>40787</v>
      </c>
      <c r="C96" s="448"/>
      <c r="D96" s="449"/>
      <c r="E96" s="439" t="str">
        <f t="shared" si="14"/>
        <v/>
      </c>
      <c r="F96" s="440" t="str">
        <f t="shared" si="14"/>
        <v/>
      </c>
      <c r="G96" s="439" t="str">
        <f t="shared" si="15"/>
        <v/>
      </c>
      <c r="H96" s="440" t="str">
        <f t="shared" si="15"/>
        <v/>
      </c>
      <c r="I96" s="439"/>
      <c r="J96" s="441"/>
    </row>
    <row r="97" spans="1:10">
      <c r="A97" s="38"/>
      <c r="B97" s="502">
        <v>40817</v>
      </c>
      <c r="C97" s="448"/>
      <c r="D97" s="449"/>
      <c r="E97" s="439" t="str">
        <f t="shared" si="14"/>
        <v/>
      </c>
      <c r="F97" s="440" t="str">
        <f t="shared" si="14"/>
        <v/>
      </c>
      <c r="G97" s="439" t="str">
        <f t="shared" si="15"/>
        <v/>
      </c>
      <c r="H97" s="440" t="str">
        <f t="shared" si="15"/>
        <v/>
      </c>
      <c r="I97" s="439"/>
      <c r="J97" s="441"/>
    </row>
    <row r="98" spans="1:10">
      <c r="A98" s="38"/>
      <c r="B98" s="502">
        <v>40848</v>
      </c>
      <c r="C98" s="448"/>
      <c r="D98" s="449"/>
      <c r="E98" s="439" t="str">
        <f t="shared" si="14"/>
        <v/>
      </c>
      <c r="F98" s="440" t="str">
        <f t="shared" si="14"/>
        <v/>
      </c>
      <c r="G98" s="439" t="str">
        <f t="shared" si="15"/>
        <v/>
      </c>
      <c r="H98" s="440" t="str">
        <f t="shared" si="15"/>
        <v/>
      </c>
      <c r="I98" s="439"/>
      <c r="J98" s="441"/>
    </row>
    <row r="99" spans="1:10" ht="13.5" thickBot="1">
      <c r="A99" s="40"/>
      <c r="B99" s="503">
        <v>40878</v>
      </c>
      <c r="C99" s="450"/>
      <c r="D99" s="451"/>
      <c r="E99" s="442" t="str">
        <f t="shared" si="14"/>
        <v/>
      </c>
      <c r="F99" s="443" t="str">
        <f t="shared" si="14"/>
        <v/>
      </c>
      <c r="G99" s="444" t="str">
        <f t="shared" ref="G99:H101" si="16">IF(E99="","",SUM(C88:C99))</f>
        <v/>
      </c>
      <c r="H99" s="443" t="str">
        <f t="shared" si="16"/>
        <v/>
      </c>
      <c r="I99" s="442">
        <f>SUM(C88:C99)</f>
        <v>0</v>
      </c>
      <c r="J99" s="445">
        <f>SUM(D88:D99)</f>
        <v>0</v>
      </c>
    </row>
    <row r="100" spans="1:10">
      <c r="A100" s="36"/>
      <c r="B100" s="504">
        <v>40909</v>
      </c>
      <c r="C100" s="446"/>
      <c r="D100" s="447"/>
      <c r="E100" s="436" t="str">
        <f t="shared" si="14"/>
        <v/>
      </c>
      <c r="F100" s="437" t="str">
        <f t="shared" si="14"/>
        <v/>
      </c>
      <c r="G100" s="436" t="str">
        <f t="shared" si="16"/>
        <v/>
      </c>
      <c r="H100" s="437" t="str">
        <f t="shared" si="16"/>
        <v/>
      </c>
      <c r="I100" s="436"/>
      <c r="J100" s="438"/>
    </row>
    <row r="101" spans="1:10">
      <c r="A101" s="38"/>
      <c r="B101" s="502">
        <v>40940</v>
      </c>
      <c r="C101" s="448"/>
      <c r="D101" s="449"/>
      <c r="E101" s="439" t="str">
        <f t="shared" si="14"/>
        <v/>
      </c>
      <c r="F101" s="440" t="str">
        <f t="shared" si="14"/>
        <v/>
      </c>
      <c r="G101" s="439" t="str">
        <f t="shared" si="16"/>
        <v/>
      </c>
      <c r="H101" s="440" t="str">
        <f t="shared" si="16"/>
        <v/>
      </c>
      <c r="I101" s="439"/>
      <c r="J101" s="441"/>
    </row>
    <row r="102" spans="1:10">
      <c r="A102" s="38"/>
      <c r="B102" s="502">
        <v>40969</v>
      </c>
      <c r="C102" s="448"/>
      <c r="D102" s="449"/>
      <c r="E102" s="439" t="str">
        <f t="shared" si="14"/>
        <v/>
      </c>
      <c r="F102" s="440" t="str">
        <f t="shared" si="14"/>
        <v/>
      </c>
      <c r="G102" s="439" t="str">
        <f t="shared" ref="G102:H110" si="17">IF(E102="","",SUM(C91:C102))</f>
        <v/>
      </c>
      <c r="H102" s="440" t="str">
        <f t="shared" si="17"/>
        <v/>
      </c>
      <c r="I102" s="439"/>
      <c r="J102" s="441"/>
    </row>
    <row r="103" spans="1:10">
      <c r="A103" s="38"/>
      <c r="B103" s="502">
        <v>41000</v>
      </c>
      <c r="C103" s="448"/>
      <c r="D103" s="449"/>
      <c r="E103" s="439" t="str">
        <f t="shared" si="14"/>
        <v/>
      </c>
      <c r="F103" s="440" t="str">
        <f t="shared" si="14"/>
        <v/>
      </c>
      <c r="G103" s="439" t="str">
        <f t="shared" si="17"/>
        <v/>
      </c>
      <c r="H103" s="440" t="str">
        <f t="shared" si="17"/>
        <v/>
      </c>
      <c r="I103" s="439"/>
      <c r="J103" s="441"/>
    </row>
    <row r="104" spans="1:10">
      <c r="A104" s="38"/>
      <c r="B104" s="502">
        <v>41030</v>
      </c>
      <c r="C104" s="448"/>
      <c r="D104" s="449"/>
      <c r="E104" s="439" t="str">
        <f t="shared" si="14"/>
        <v/>
      </c>
      <c r="F104" s="440" t="str">
        <f t="shared" si="14"/>
        <v/>
      </c>
      <c r="G104" s="439" t="str">
        <f t="shared" si="17"/>
        <v/>
      </c>
      <c r="H104" s="440" t="str">
        <f t="shared" si="17"/>
        <v/>
      </c>
      <c r="I104" s="439"/>
      <c r="J104" s="441"/>
    </row>
    <row r="105" spans="1:10">
      <c r="A105" s="38"/>
      <c r="B105" s="502">
        <v>41061</v>
      </c>
      <c r="C105" s="448"/>
      <c r="D105" s="449"/>
      <c r="E105" s="439" t="str">
        <f t="shared" ref="E105:F111" si="18">IF(C105="","",AVERAGE(C94:C105))</f>
        <v/>
      </c>
      <c r="F105" s="440" t="str">
        <f t="shared" si="18"/>
        <v/>
      </c>
      <c r="G105" s="439" t="str">
        <f t="shared" si="17"/>
        <v/>
      </c>
      <c r="H105" s="440" t="str">
        <f t="shared" si="17"/>
        <v/>
      </c>
      <c r="I105" s="439"/>
      <c r="J105" s="441"/>
    </row>
    <row r="106" spans="1:10">
      <c r="A106" s="38"/>
      <c r="B106" s="502">
        <v>41091</v>
      </c>
      <c r="C106" s="448"/>
      <c r="D106" s="449"/>
      <c r="E106" s="439" t="str">
        <f t="shared" si="18"/>
        <v/>
      </c>
      <c r="F106" s="440" t="str">
        <f t="shared" si="18"/>
        <v/>
      </c>
      <c r="G106" s="439" t="str">
        <f t="shared" si="17"/>
        <v/>
      </c>
      <c r="H106" s="440" t="str">
        <f t="shared" si="17"/>
        <v/>
      </c>
      <c r="I106" s="439"/>
      <c r="J106" s="441"/>
    </row>
    <row r="107" spans="1:10">
      <c r="A107" s="38"/>
      <c r="B107" s="502">
        <v>41122</v>
      </c>
      <c r="C107" s="448"/>
      <c r="D107" s="449"/>
      <c r="E107" s="439" t="str">
        <f t="shared" si="18"/>
        <v/>
      </c>
      <c r="F107" s="440" t="str">
        <f t="shared" si="18"/>
        <v/>
      </c>
      <c r="G107" s="439" t="str">
        <f t="shared" si="17"/>
        <v/>
      </c>
      <c r="H107" s="440" t="str">
        <f t="shared" si="17"/>
        <v/>
      </c>
      <c r="I107" s="439"/>
      <c r="J107" s="441"/>
    </row>
    <row r="108" spans="1:10">
      <c r="A108" s="38"/>
      <c r="B108" s="502">
        <v>41153</v>
      </c>
      <c r="C108" s="448"/>
      <c r="D108" s="449"/>
      <c r="E108" s="439" t="str">
        <f t="shared" si="18"/>
        <v/>
      </c>
      <c r="F108" s="440" t="str">
        <f t="shared" si="18"/>
        <v/>
      </c>
      <c r="G108" s="439" t="str">
        <f t="shared" si="17"/>
        <v/>
      </c>
      <c r="H108" s="440" t="str">
        <f t="shared" si="17"/>
        <v/>
      </c>
      <c r="I108" s="439"/>
      <c r="J108" s="441"/>
    </row>
    <row r="109" spans="1:10">
      <c r="A109" s="38"/>
      <c r="B109" s="502">
        <v>41183</v>
      </c>
      <c r="C109" s="448"/>
      <c r="D109" s="449"/>
      <c r="E109" s="439" t="str">
        <f t="shared" si="18"/>
        <v/>
      </c>
      <c r="F109" s="440" t="str">
        <f t="shared" si="18"/>
        <v/>
      </c>
      <c r="G109" s="439" t="str">
        <f t="shared" si="17"/>
        <v/>
      </c>
      <c r="H109" s="440" t="str">
        <f t="shared" si="17"/>
        <v/>
      </c>
      <c r="I109" s="439"/>
      <c r="J109" s="441"/>
    </row>
    <row r="110" spans="1:10">
      <c r="A110" s="38"/>
      <c r="B110" s="502">
        <v>41214</v>
      </c>
      <c r="C110" s="448"/>
      <c r="D110" s="449"/>
      <c r="E110" s="439" t="str">
        <f t="shared" si="18"/>
        <v/>
      </c>
      <c r="F110" s="440" t="str">
        <f t="shared" si="18"/>
        <v/>
      </c>
      <c r="G110" s="439" t="str">
        <f t="shared" si="17"/>
        <v/>
      </c>
      <c r="H110" s="440" t="str">
        <f t="shared" si="17"/>
        <v/>
      </c>
      <c r="I110" s="439"/>
      <c r="J110" s="441"/>
    </row>
    <row r="111" spans="1:10" ht="13.5" thickBot="1">
      <c r="A111" s="40"/>
      <c r="B111" s="503">
        <v>41244</v>
      </c>
      <c r="C111" s="450"/>
      <c r="D111" s="451"/>
      <c r="E111" s="442" t="str">
        <f t="shared" si="18"/>
        <v/>
      </c>
      <c r="F111" s="443" t="str">
        <f t="shared" si="18"/>
        <v/>
      </c>
      <c r="G111" s="444" t="str">
        <f>IF(E111="","",SUM(C100:C111))</f>
        <v/>
      </c>
      <c r="H111" s="443" t="str">
        <f>IF(F111="","",SUM(D100:D111))</f>
        <v/>
      </c>
      <c r="I111" s="442">
        <f>SUM(C100:C111)</f>
        <v>0</v>
      </c>
      <c r="J111" s="445">
        <f>SUM(D100:D111)</f>
        <v>0</v>
      </c>
    </row>
    <row r="112" spans="1:10">
      <c r="C112" s="281"/>
      <c r="D112" s="281"/>
    </row>
    <row r="113" spans="3:4">
      <c r="C113" s="281"/>
      <c r="D113" s="281"/>
    </row>
    <row r="114" spans="3:4">
      <c r="C114" s="281"/>
      <c r="D114" s="281"/>
    </row>
    <row r="115" spans="3:4">
      <c r="C115" s="281"/>
      <c r="D115"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verticalDpi="300" r:id="rId1"/>
  <headerFooter alignWithMargins="0">
    <oddHeader>&amp;CMiscellaneous # 2
HAP / VOC Data</oddHeader>
  </headerFooter>
  <rowBreaks count="2" manualBreakCount="2">
    <brk id="63" max="16383" man="1"/>
    <brk id="87" max="16383" man="1"/>
  </rowBreaks>
</worksheet>
</file>

<file path=xl/worksheets/sheet15.xml><?xml version="1.0" encoding="utf-8"?>
<worksheet xmlns="http://schemas.openxmlformats.org/spreadsheetml/2006/main" xmlns:r="http://schemas.openxmlformats.org/officeDocument/2006/relationships">
  <sheetPr codeName="Sheet18"/>
  <dimension ref="A1:M728"/>
  <sheetViews>
    <sheetView showZeros="0" zoomScale="90" workbookViewId="0">
      <pane xSplit="2" ySplit="39" topLeftCell="C40" activePane="bottomRight" state="frozen"/>
      <selection activeCell="B43" sqref="B43:B44"/>
      <selection pane="topRight" activeCell="B43" sqref="B43:B44"/>
      <selection pane="bottomLeft" activeCell="B43" sqref="B43:B44"/>
      <selection pane="bottomRight" activeCell="C40" sqref="C40"/>
    </sheetView>
  </sheetViews>
  <sheetFormatPr defaultRowHeight="12.75"/>
  <cols>
    <col min="1" max="1" width="16" style="4" customWidth="1"/>
    <col min="2" max="2" width="9.28515625" style="63" customWidth="1"/>
    <col min="3" max="3" width="14.28515625" style="23" customWidth="1"/>
    <col min="4" max="4" width="13.7109375" style="23" customWidth="1"/>
    <col min="5" max="10" width="10.140625" style="23" customWidth="1"/>
    <col min="11" max="16384" width="9.140625" style="4"/>
  </cols>
  <sheetData>
    <row r="1" spans="1:10" s="34" customFormat="1">
      <c r="A1" s="1" t="s">
        <v>119</v>
      </c>
      <c r="B1" s="24"/>
      <c r="C1" s="3"/>
      <c r="D1" s="3"/>
      <c r="E1" s="540" t="s">
        <v>0</v>
      </c>
      <c r="F1" s="540"/>
      <c r="G1" s="541" t="s">
        <v>1</v>
      </c>
      <c r="H1" s="541"/>
      <c r="I1" s="541" t="s">
        <v>2</v>
      </c>
      <c r="J1" s="541"/>
    </row>
    <row r="2" spans="1:10" s="34" customFormat="1">
      <c r="A2" s="1" t="str">
        <f>Plant</f>
        <v>Anytown</v>
      </c>
      <c r="B2" s="24"/>
      <c r="C2" s="3" t="s">
        <v>3</v>
      </c>
      <c r="D2" s="3" t="s">
        <v>4</v>
      </c>
      <c r="E2" s="540" t="s">
        <v>5</v>
      </c>
      <c r="F2" s="540"/>
      <c r="G2" s="541" t="s">
        <v>6</v>
      </c>
      <c r="H2" s="541"/>
      <c r="I2" s="541" t="s">
        <v>6</v>
      </c>
      <c r="J2" s="541"/>
    </row>
    <row r="3" spans="1:10" s="34" customFormat="1" ht="13.5" thickBot="1">
      <c r="A3" s="2"/>
      <c r="B3" s="24" t="s">
        <v>7</v>
      </c>
      <c r="C3" s="3" t="s">
        <v>8</v>
      </c>
      <c r="D3" s="3" t="s">
        <v>8</v>
      </c>
      <c r="E3" s="3" t="s">
        <v>9</v>
      </c>
      <c r="F3" s="3" t="s">
        <v>10</v>
      </c>
      <c r="G3" s="3" t="s">
        <v>9</v>
      </c>
      <c r="H3" s="3" t="s">
        <v>10</v>
      </c>
      <c r="I3" s="3" t="s">
        <v>9</v>
      </c>
      <c r="J3" s="3" t="s">
        <v>10</v>
      </c>
    </row>
    <row r="4" spans="1:10" hidden="1">
      <c r="A4" s="26"/>
      <c r="B4" s="76"/>
      <c r="C4" s="73"/>
      <c r="D4" s="64"/>
      <c r="E4" s="73"/>
      <c r="F4" s="64"/>
      <c r="G4" s="73"/>
      <c r="H4" s="64"/>
      <c r="I4" s="70"/>
      <c r="J4" s="64"/>
    </row>
    <row r="5" spans="1:10" hidden="1">
      <c r="A5" s="27"/>
      <c r="B5" s="77"/>
      <c r="C5" s="74"/>
      <c r="D5" s="65"/>
      <c r="E5" s="74"/>
      <c r="F5" s="65"/>
      <c r="G5" s="74"/>
      <c r="H5" s="65"/>
      <c r="I5" s="71"/>
      <c r="J5" s="65"/>
    </row>
    <row r="6" spans="1:10" hidden="1">
      <c r="A6" s="27"/>
      <c r="B6" s="77"/>
      <c r="C6" s="74"/>
      <c r="D6" s="65"/>
      <c r="E6" s="74"/>
      <c r="F6" s="65"/>
      <c r="G6" s="74"/>
      <c r="H6" s="65"/>
      <c r="I6" s="71"/>
      <c r="J6" s="65"/>
    </row>
    <row r="7" spans="1:10" hidden="1">
      <c r="A7" s="27"/>
      <c r="B7" s="77"/>
      <c r="C7" s="74"/>
      <c r="D7" s="65"/>
      <c r="E7" s="74"/>
      <c r="F7" s="65"/>
      <c r="G7" s="74"/>
      <c r="H7" s="65"/>
      <c r="I7" s="71"/>
      <c r="J7" s="65"/>
    </row>
    <row r="8" spans="1:10" hidden="1">
      <c r="A8" s="27"/>
      <c r="B8" s="77"/>
      <c r="C8" s="74"/>
      <c r="D8" s="65"/>
      <c r="E8" s="74"/>
      <c r="F8" s="65"/>
      <c r="G8" s="74"/>
      <c r="H8" s="65"/>
      <c r="I8" s="71"/>
      <c r="J8" s="65"/>
    </row>
    <row r="9" spans="1:10" hidden="1">
      <c r="A9" s="27"/>
      <c r="B9" s="77"/>
      <c r="C9" s="74"/>
      <c r="D9" s="65"/>
      <c r="E9" s="74"/>
      <c r="F9" s="65"/>
      <c r="G9" s="74"/>
      <c r="H9" s="65"/>
      <c r="I9" s="71"/>
      <c r="J9" s="65"/>
    </row>
    <row r="10" spans="1:10" hidden="1">
      <c r="A10" s="27"/>
      <c r="B10" s="77"/>
      <c r="C10" s="74"/>
      <c r="D10" s="65"/>
      <c r="E10" s="74"/>
      <c r="F10" s="65"/>
      <c r="G10" s="74"/>
      <c r="H10" s="65"/>
      <c r="I10" s="71"/>
      <c r="J10" s="65"/>
    </row>
    <row r="11" spans="1:10" hidden="1">
      <c r="A11" s="27"/>
      <c r="B11" s="77"/>
      <c r="C11" s="74"/>
      <c r="D11" s="65"/>
      <c r="E11" s="74"/>
      <c r="F11" s="65"/>
      <c r="G11" s="74"/>
      <c r="H11" s="65"/>
      <c r="I11" s="71"/>
      <c r="J11" s="65"/>
    </row>
    <row r="12" spans="1:10" hidden="1">
      <c r="A12" s="27"/>
      <c r="B12" s="77"/>
      <c r="C12" s="74"/>
      <c r="D12" s="65"/>
      <c r="E12" s="74"/>
      <c r="F12" s="65"/>
      <c r="G12" s="74"/>
      <c r="H12" s="65"/>
      <c r="I12" s="71"/>
      <c r="J12" s="65"/>
    </row>
    <row r="13" spans="1:10" hidden="1">
      <c r="A13" s="27"/>
      <c r="B13" s="77"/>
      <c r="C13" s="74"/>
      <c r="D13" s="65"/>
      <c r="E13" s="74"/>
      <c r="F13" s="65"/>
      <c r="G13" s="74"/>
      <c r="H13" s="65"/>
      <c r="I13" s="71"/>
      <c r="J13" s="65"/>
    </row>
    <row r="14" spans="1:10" hidden="1">
      <c r="A14" s="27"/>
      <c r="B14" s="77"/>
      <c r="C14" s="74"/>
      <c r="D14" s="65"/>
      <c r="E14" s="74"/>
      <c r="F14" s="65"/>
      <c r="G14" s="74"/>
      <c r="H14" s="65"/>
      <c r="I14" s="71"/>
      <c r="J14" s="65"/>
    </row>
    <row r="15" spans="1:10" ht="13.5" hidden="1" thickBot="1">
      <c r="A15" s="28"/>
      <c r="B15" s="78"/>
      <c r="C15" s="75"/>
      <c r="D15" s="66"/>
      <c r="E15" s="75"/>
      <c r="F15" s="66"/>
      <c r="G15" s="75"/>
      <c r="H15" s="66"/>
      <c r="I15" s="72"/>
      <c r="J15" s="66"/>
    </row>
    <row r="16" spans="1:10" hidden="1">
      <c r="A16" s="26"/>
      <c r="B16" s="67">
        <v>35796</v>
      </c>
      <c r="C16" s="125"/>
      <c r="D16" s="64"/>
      <c r="E16" s="110"/>
      <c r="F16" s="111"/>
      <c r="G16" s="112"/>
      <c r="H16" s="113"/>
      <c r="I16" s="114"/>
      <c r="J16" s="115"/>
    </row>
    <row r="17" spans="1:10" hidden="1">
      <c r="A17" s="126"/>
      <c r="B17" s="68">
        <v>35827</v>
      </c>
      <c r="C17" s="74"/>
      <c r="D17" s="65"/>
      <c r="E17" s="94" t="str">
        <f t="shared" ref="E17:E48" si="0">IF(C17="","",AVERAGE(C6:C17))</f>
        <v/>
      </c>
      <c r="F17" s="95" t="str">
        <f t="shared" ref="F17:F48" si="1">IF(D17="","",AVERAGE(D6:D17))</f>
        <v/>
      </c>
      <c r="G17" s="94" t="str">
        <f t="shared" ref="G17:G48" si="2">IF(E17="","",SUM(C6:C17))</f>
        <v/>
      </c>
      <c r="H17" s="95" t="str">
        <f t="shared" ref="H17:H48" si="3">IF(F17="","",SUM(D6:D17))</f>
        <v/>
      </c>
      <c r="I17" s="96"/>
      <c r="J17" s="97"/>
    </row>
    <row r="18" spans="1:10" hidden="1">
      <c r="A18" s="27"/>
      <c r="B18" s="68">
        <v>35855</v>
      </c>
      <c r="C18" s="74"/>
      <c r="D18" s="65"/>
      <c r="E18" s="94" t="str">
        <f t="shared" si="0"/>
        <v/>
      </c>
      <c r="F18" s="95" t="str">
        <f t="shared" si="1"/>
        <v/>
      </c>
      <c r="G18" s="94" t="str">
        <f t="shared" si="2"/>
        <v/>
      </c>
      <c r="H18" s="95" t="str">
        <f t="shared" si="3"/>
        <v/>
      </c>
      <c r="I18" s="96"/>
      <c r="J18" s="97"/>
    </row>
    <row r="19" spans="1:10" hidden="1">
      <c r="A19" s="27"/>
      <c r="B19" s="68">
        <v>35886</v>
      </c>
      <c r="C19" s="74"/>
      <c r="D19" s="65"/>
      <c r="E19" s="94" t="str">
        <f t="shared" si="0"/>
        <v/>
      </c>
      <c r="F19" s="95" t="str">
        <f t="shared" si="1"/>
        <v/>
      </c>
      <c r="G19" s="94" t="str">
        <f t="shared" si="2"/>
        <v/>
      </c>
      <c r="H19" s="95" t="str">
        <f t="shared" si="3"/>
        <v/>
      </c>
      <c r="I19" s="96"/>
      <c r="J19" s="97"/>
    </row>
    <row r="20" spans="1:10" hidden="1">
      <c r="A20" s="27"/>
      <c r="B20" s="68">
        <v>35916</v>
      </c>
      <c r="C20" s="74"/>
      <c r="D20" s="65"/>
      <c r="E20" s="94" t="str">
        <f t="shared" si="0"/>
        <v/>
      </c>
      <c r="F20" s="95" t="str">
        <f t="shared" si="1"/>
        <v/>
      </c>
      <c r="G20" s="94" t="str">
        <f t="shared" si="2"/>
        <v/>
      </c>
      <c r="H20" s="95" t="str">
        <f t="shared" si="3"/>
        <v/>
      </c>
      <c r="I20" s="96"/>
      <c r="J20" s="97"/>
    </row>
    <row r="21" spans="1:10" hidden="1">
      <c r="A21" s="27"/>
      <c r="B21" s="68">
        <v>35947</v>
      </c>
      <c r="C21" s="74"/>
      <c r="D21" s="65"/>
      <c r="E21" s="94" t="str">
        <f t="shared" si="0"/>
        <v/>
      </c>
      <c r="F21" s="95" t="str">
        <f t="shared" si="1"/>
        <v/>
      </c>
      <c r="G21" s="94" t="str">
        <f t="shared" si="2"/>
        <v/>
      </c>
      <c r="H21" s="95" t="str">
        <f t="shared" si="3"/>
        <v/>
      </c>
      <c r="I21" s="96"/>
      <c r="J21" s="97"/>
    </row>
    <row r="22" spans="1:10" hidden="1">
      <c r="A22" s="27"/>
      <c r="B22" s="68">
        <v>35977</v>
      </c>
      <c r="C22" s="74"/>
      <c r="D22" s="65"/>
      <c r="E22" s="94" t="str">
        <f t="shared" si="0"/>
        <v/>
      </c>
      <c r="F22" s="95" t="str">
        <f t="shared" si="1"/>
        <v/>
      </c>
      <c r="G22" s="94" t="str">
        <f t="shared" si="2"/>
        <v/>
      </c>
      <c r="H22" s="95" t="str">
        <f t="shared" si="3"/>
        <v/>
      </c>
      <c r="I22" s="96"/>
      <c r="J22" s="97"/>
    </row>
    <row r="23" spans="1:10" hidden="1">
      <c r="A23" s="27"/>
      <c r="B23" s="68">
        <v>36008</v>
      </c>
      <c r="C23" s="74"/>
      <c r="D23" s="65"/>
      <c r="E23" s="94" t="str">
        <f t="shared" si="0"/>
        <v/>
      </c>
      <c r="F23" s="95" t="str">
        <f t="shared" si="1"/>
        <v/>
      </c>
      <c r="G23" s="94" t="str">
        <f t="shared" si="2"/>
        <v/>
      </c>
      <c r="H23" s="95" t="str">
        <f t="shared" si="3"/>
        <v/>
      </c>
      <c r="I23" s="96"/>
      <c r="J23" s="97"/>
    </row>
    <row r="24" spans="1:10" hidden="1">
      <c r="A24" s="27"/>
      <c r="B24" s="68">
        <v>36039</v>
      </c>
      <c r="C24" s="74"/>
      <c r="D24" s="65"/>
      <c r="E24" s="94" t="str">
        <f t="shared" si="0"/>
        <v/>
      </c>
      <c r="F24" s="95" t="str">
        <f t="shared" si="1"/>
        <v/>
      </c>
      <c r="G24" s="94" t="str">
        <f t="shared" si="2"/>
        <v/>
      </c>
      <c r="H24" s="95" t="str">
        <f t="shared" si="3"/>
        <v/>
      </c>
      <c r="I24" s="96"/>
      <c r="J24" s="97"/>
    </row>
    <row r="25" spans="1:10" hidden="1">
      <c r="A25" s="27"/>
      <c r="B25" s="68">
        <v>36069</v>
      </c>
      <c r="C25" s="74"/>
      <c r="D25" s="65"/>
      <c r="E25" s="94" t="str">
        <f t="shared" si="0"/>
        <v/>
      </c>
      <c r="F25" s="95" t="str">
        <f t="shared" si="1"/>
        <v/>
      </c>
      <c r="G25" s="94" t="str">
        <f t="shared" si="2"/>
        <v/>
      </c>
      <c r="H25" s="95" t="str">
        <f t="shared" si="3"/>
        <v/>
      </c>
      <c r="I25" s="96"/>
      <c r="J25" s="97"/>
    </row>
    <row r="26" spans="1:10" hidden="1">
      <c r="A26" s="27"/>
      <c r="B26" s="68">
        <v>36100</v>
      </c>
      <c r="C26" s="74"/>
      <c r="D26" s="65"/>
      <c r="E26" s="94" t="str">
        <f t="shared" si="0"/>
        <v/>
      </c>
      <c r="F26" s="95" t="str">
        <f t="shared" si="1"/>
        <v/>
      </c>
      <c r="G26" s="94" t="str">
        <f t="shared" si="2"/>
        <v/>
      </c>
      <c r="H26" s="95" t="str">
        <f t="shared" si="3"/>
        <v/>
      </c>
      <c r="I26" s="96"/>
      <c r="J26" s="97"/>
    </row>
    <row r="27" spans="1:10" ht="13.5" hidden="1" thickBot="1">
      <c r="A27" s="28"/>
      <c r="B27" s="69">
        <v>36130</v>
      </c>
      <c r="C27" s="75"/>
      <c r="D27" s="66"/>
      <c r="E27" s="101" t="str">
        <f t="shared" si="0"/>
        <v/>
      </c>
      <c r="F27" s="116" t="str">
        <f t="shared" si="1"/>
        <v/>
      </c>
      <c r="G27" s="117" t="str">
        <f t="shared" si="2"/>
        <v/>
      </c>
      <c r="H27" s="116" t="str">
        <f t="shared" si="3"/>
        <v/>
      </c>
      <c r="I27" s="101">
        <f>SUM(C16:C27)</f>
        <v>0</v>
      </c>
      <c r="J27" s="102">
        <f>SUM(D16:D27)</f>
        <v>0</v>
      </c>
    </row>
    <row r="28" spans="1:10" hidden="1">
      <c r="A28" s="26"/>
      <c r="B28" s="67">
        <v>36161</v>
      </c>
      <c r="C28" s="73"/>
      <c r="D28" s="64"/>
      <c r="E28" s="110" t="str">
        <f t="shared" si="0"/>
        <v/>
      </c>
      <c r="F28" s="111" t="str">
        <f t="shared" si="1"/>
        <v/>
      </c>
      <c r="G28" s="110" t="str">
        <f t="shared" si="2"/>
        <v/>
      </c>
      <c r="H28" s="111" t="str">
        <f t="shared" si="3"/>
        <v/>
      </c>
      <c r="I28" s="114"/>
      <c r="J28" s="115"/>
    </row>
    <row r="29" spans="1:10" hidden="1">
      <c r="A29" s="27"/>
      <c r="B29" s="68">
        <v>36192</v>
      </c>
      <c r="C29" s="74"/>
      <c r="D29" s="65"/>
      <c r="E29" s="94" t="str">
        <f t="shared" si="0"/>
        <v/>
      </c>
      <c r="F29" s="95" t="str">
        <f t="shared" si="1"/>
        <v/>
      </c>
      <c r="G29" s="94" t="str">
        <f t="shared" si="2"/>
        <v/>
      </c>
      <c r="H29" s="95" t="str">
        <f t="shared" si="3"/>
        <v/>
      </c>
      <c r="I29" s="96"/>
      <c r="J29" s="97"/>
    </row>
    <row r="30" spans="1:10" hidden="1">
      <c r="A30" s="27"/>
      <c r="B30" s="68">
        <v>36220</v>
      </c>
      <c r="C30" s="74"/>
      <c r="D30" s="65"/>
      <c r="E30" s="94" t="str">
        <f t="shared" si="0"/>
        <v/>
      </c>
      <c r="F30" s="95" t="str">
        <f t="shared" si="1"/>
        <v/>
      </c>
      <c r="G30" s="94" t="str">
        <f t="shared" si="2"/>
        <v/>
      </c>
      <c r="H30" s="95" t="str">
        <f t="shared" si="3"/>
        <v/>
      </c>
      <c r="I30" s="96"/>
      <c r="J30" s="97"/>
    </row>
    <row r="31" spans="1:10" hidden="1">
      <c r="A31" s="27"/>
      <c r="B31" s="68">
        <v>36251</v>
      </c>
      <c r="C31" s="74"/>
      <c r="D31" s="65"/>
      <c r="E31" s="94" t="str">
        <f t="shared" si="0"/>
        <v/>
      </c>
      <c r="F31" s="95" t="str">
        <f t="shared" si="1"/>
        <v/>
      </c>
      <c r="G31" s="94" t="str">
        <f t="shared" si="2"/>
        <v/>
      </c>
      <c r="H31" s="95" t="str">
        <f t="shared" si="3"/>
        <v/>
      </c>
      <c r="I31" s="96"/>
      <c r="J31" s="97"/>
    </row>
    <row r="32" spans="1:10" hidden="1">
      <c r="A32" s="27"/>
      <c r="B32" s="68">
        <v>36281</v>
      </c>
      <c r="C32" s="74"/>
      <c r="D32" s="65"/>
      <c r="E32" s="94" t="str">
        <f t="shared" si="0"/>
        <v/>
      </c>
      <c r="F32" s="95" t="str">
        <f t="shared" si="1"/>
        <v/>
      </c>
      <c r="G32" s="94" t="str">
        <f t="shared" si="2"/>
        <v/>
      </c>
      <c r="H32" s="95" t="str">
        <f t="shared" si="3"/>
        <v/>
      </c>
      <c r="I32" s="96"/>
      <c r="J32" s="97"/>
    </row>
    <row r="33" spans="1:13" hidden="1">
      <c r="A33" s="27"/>
      <c r="B33" s="68">
        <v>36312</v>
      </c>
      <c r="C33" s="74"/>
      <c r="D33" s="65"/>
      <c r="E33" s="94" t="str">
        <f t="shared" si="0"/>
        <v/>
      </c>
      <c r="F33" s="95" t="str">
        <f t="shared" si="1"/>
        <v/>
      </c>
      <c r="G33" s="94" t="str">
        <f t="shared" si="2"/>
        <v/>
      </c>
      <c r="H33" s="95" t="str">
        <f t="shared" si="3"/>
        <v/>
      </c>
      <c r="I33" s="96"/>
      <c r="J33" s="97"/>
    </row>
    <row r="34" spans="1:13" hidden="1">
      <c r="A34" s="27"/>
      <c r="B34" s="68">
        <v>36342</v>
      </c>
      <c r="C34" s="74"/>
      <c r="D34" s="65"/>
      <c r="E34" s="94" t="str">
        <f t="shared" si="0"/>
        <v/>
      </c>
      <c r="F34" s="95" t="str">
        <f t="shared" si="1"/>
        <v/>
      </c>
      <c r="G34" s="94" t="str">
        <f t="shared" si="2"/>
        <v/>
      </c>
      <c r="H34" s="95" t="str">
        <f t="shared" si="3"/>
        <v/>
      </c>
      <c r="I34" s="96"/>
      <c r="J34" s="97"/>
    </row>
    <row r="35" spans="1:13" hidden="1">
      <c r="A35" s="27"/>
      <c r="B35" s="68">
        <v>36373</v>
      </c>
      <c r="C35" s="74"/>
      <c r="D35" s="65"/>
      <c r="E35" s="94" t="str">
        <f t="shared" si="0"/>
        <v/>
      </c>
      <c r="F35" s="95" t="str">
        <f t="shared" si="1"/>
        <v/>
      </c>
      <c r="G35" s="94" t="str">
        <f t="shared" si="2"/>
        <v/>
      </c>
      <c r="H35" s="95" t="str">
        <f t="shared" si="3"/>
        <v/>
      </c>
      <c r="I35" s="96"/>
      <c r="J35" s="97"/>
    </row>
    <row r="36" spans="1:13" hidden="1">
      <c r="A36" s="27"/>
      <c r="B36" s="68">
        <v>36404</v>
      </c>
      <c r="C36" s="74"/>
      <c r="D36" s="65"/>
      <c r="E36" s="94" t="str">
        <f t="shared" si="0"/>
        <v/>
      </c>
      <c r="F36" s="95" t="str">
        <f t="shared" si="1"/>
        <v/>
      </c>
      <c r="G36" s="94" t="str">
        <f t="shared" si="2"/>
        <v/>
      </c>
      <c r="H36" s="95" t="str">
        <f t="shared" si="3"/>
        <v/>
      </c>
      <c r="I36" s="96"/>
      <c r="J36" s="97"/>
    </row>
    <row r="37" spans="1:13" hidden="1">
      <c r="A37" s="27"/>
      <c r="B37" s="68">
        <v>36434</v>
      </c>
      <c r="C37" s="74"/>
      <c r="D37" s="65"/>
      <c r="E37" s="94" t="str">
        <f t="shared" si="0"/>
        <v/>
      </c>
      <c r="F37" s="95" t="str">
        <f t="shared" si="1"/>
        <v/>
      </c>
      <c r="G37" s="94" t="str">
        <f t="shared" si="2"/>
        <v/>
      </c>
      <c r="H37" s="95" t="str">
        <f t="shared" si="3"/>
        <v/>
      </c>
      <c r="I37" s="96"/>
      <c r="J37" s="97"/>
    </row>
    <row r="38" spans="1:13" hidden="1">
      <c r="A38" s="27"/>
      <c r="B38" s="68">
        <v>36465</v>
      </c>
      <c r="C38" s="74"/>
      <c r="D38" s="65"/>
      <c r="E38" s="94" t="str">
        <f t="shared" si="0"/>
        <v/>
      </c>
      <c r="F38" s="95" t="str">
        <f t="shared" si="1"/>
        <v/>
      </c>
      <c r="G38" s="94" t="str">
        <f t="shared" si="2"/>
        <v/>
      </c>
      <c r="H38" s="95" t="str">
        <f t="shared" si="3"/>
        <v/>
      </c>
      <c r="I38" s="96"/>
      <c r="J38" s="97"/>
    </row>
    <row r="39" spans="1:13" ht="13.5" hidden="1" thickBot="1">
      <c r="A39" s="28"/>
      <c r="B39" s="69">
        <v>36495</v>
      </c>
      <c r="C39" s="75"/>
      <c r="D39" s="66"/>
      <c r="E39" s="101" t="str">
        <f t="shared" si="0"/>
        <v/>
      </c>
      <c r="F39" s="116" t="str">
        <f t="shared" si="1"/>
        <v/>
      </c>
      <c r="G39" s="117" t="str">
        <f t="shared" si="2"/>
        <v/>
      </c>
      <c r="H39" s="116" t="str">
        <f t="shared" si="3"/>
        <v/>
      </c>
      <c r="I39" s="101">
        <f>SUM(C28:C39)</f>
        <v>0</v>
      </c>
      <c r="J39" s="102">
        <f>SUM(D28:D39)</f>
        <v>0</v>
      </c>
    </row>
    <row r="40" spans="1:13">
      <c r="A40" s="26"/>
      <c r="B40" s="504">
        <v>39083</v>
      </c>
      <c r="C40" s="446"/>
      <c r="D40" s="447"/>
      <c r="E40" s="436" t="str">
        <f t="shared" si="0"/>
        <v/>
      </c>
      <c r="F40" s="437" t="str">
        <f t="shared" si="1"/>
        <v/>
      </c>
      <c r="G40" s="436" t="str">
        <f t="shared" si="2"/>
        <v/>
      </c>
      <c r="H40" s="437" t="str">
        <f t="shared" si="3"/>
        <v/>
      </c>
      <c r="I40" s="436"/>
      <c r="J40" s="438"/>
      <c r="L40" s="301"/>
      <c r="M40" s="301"/>
    </row>
    <row r="41" spans="1:13">
      <c r="A41" s="27"/>
      <c r="B41" s="502">
        <v>39114</v>
      </c>
      <c r="C41" s="448"/>
      <c r="D41" s="449"/>
      <c r="E41" s="439" t="str">
        <f t="shared" si="0"/>
        <v/>
      </c>
      <c r="F41" s="440" t="str">
        <f t="shared" si="1"/>
        <v/>
      </c>
      <c r="G41" s="439" t="str">
        <f t="shared" si="2"/>
        <v/>
      </c>
      <c r="H41" s="440" t="str">
        <f t="shared" si="3"/>
        <v/>
      </c>
      <c r="I41" s="439"/>
      <c r="J41" s="441"/>
      <c r="L41" s="301"/>
      <c r="M41" s="301"/>
    </row>
    <row r="42" spans="1:13">
      <c r="A42" s="27"/>
      <c r="B42" s="502">
        <v>39142</v>
      </c>
      <c r="C42" s="448"/>
      <c r="D42" s="449"/>
      <c r="E42" s="439" t="str">
        <f t="shared" si="0"/>
        <v/>
      </c>
      <c r="F42" s="440" t="str">
        <f t="shared" si="1"/>
        <v/>
      </c>
      <c r="G42" s="439" t="str">
        <f t="shared" si="2"/>
        <v/>
      </c>
      <c r="H42" s="440" t="str">
        <f t="shared" si="3"/>
        <v/>
      </c>
      <c r="I42" s="439"/>
      <c r="J42" s="441"/>
      <c r="L42" s="301"/>
      <c r="M42" s="301"/>
    </row>
    <row r="43" spans="1:13">
      <c r="A43" s="27"/>
      <c r="B43" s="502">
        <v>39173</v>
      </c>
      <c r="C43" s="448"/>
      <c r="D43" s="449"/>
      <c r="E43" s="439" t="str">
        <f t="shared" si="0"/>
        <v/>
      </c>
      <c r="F43" s="440" t="str">
        <f t="shared" si="1"/>
        <v/>
      </c>
      <c r="G43" s="439" t="str">
        <f t="shared" si="2"/>
        <v/>
      </c>
      <c r="H43" s="440" t="str">
        <f t="shared" si="3"/>
        <v/>
      </c>
      <c r="I43" s="439"/>
      <c r="J43" s="441"/>
      <c r="L43" s="301"/>
      <c r="M43" s="301"/>
    </row>
    <row r="44" spans="1:13">
      <c r="A44" s="27"/>
      <c r="B44" s="502">
        <v>39203</v>
      </c>
      <c r="C44" s="448"/>
      <c r="D44" s="449"/>
      <c r="E44" s="439" t="str">
        <f t="shared" si="0"/>
        <v/>
      </c>
      <c r="F44" s="440" t="str">
        <f t="shared" si="1"/>
        <v/>
      </c>
      <c r="G44" s="439" t="str">
        <f t="shared" si="2"/>
        <v/>
      </c>
      <c r="H44" s="440" t="str">
        <f t="shared" si="3"/>
        <v/>
      </c>
      <c r="I44" s="439"/>
      <c r="J44" s="441"/>
      <c r="L44" s="301"/>
      <c r="M44" s="301"/>
    </row>
    <row r="45" spans="1:13">
      <c r="A45" s="27"/>
      <c r="B45" s="502">
        <v>39234</v>
      </c>
      <c r="C45" s="448"/>
      <c r="D45" s="449"/>
      <c r="E45" s="439" t="str">
        <f t="shared" si="0"/>
        <v/>
      </c>
      <c r="F45" s="440" t="str">
        <f t="shared" si="1"/>
        <v/>
      </c>
      <c r="G45" s="439" t="str">
        <f t="shared" si="2"/>
        <v/>
      </c>
      <c r="H45" s="440" t="str">
        <f t="shared" si="3"/>
        <v/>
      </c>
      <c r="I45" s="439"/>
      <c r="J45" s="441"/>
      <c r="L45" s="301"/>
      <c r="M45" s="301"/>
    </row>
    <row r="46" spans="1:13">
      <c r="A46" s="27"/>
      <c r="B46" s="502">
        <v>39264</v>
      </c>
      <c r="C46" s="448"/>
      <c r="D46" s="449"/>
      <c r="E46" s="439" t="str">
        <f t="shared" si="0"/>
        <v/>
      </c>
      <c r="F46" s="440" t="str">
        <f t="shared" si="1"/>
        <v/>
      </c>
      <c r="G46" s="439" t="str">
        <f t="shared" si="2"/>
        <v/>
      </c>
      <c r="H46" s="440" t="str">
        <f t="shared" si="3"/>
        <v/>
      </c>
      <c r="I46" s="439"/>
      <c r="J46" s="441"/>
      <c r="L46" s="301"/>
      <c r="M46" s="301"/>
    </row>
    <row r="47" spans="1:13">
      <c r="A47" s="27"/>
      <c r="B47" s="502">
        <v>39295</v>
      </c>
      <c r="C47" s="448"/>
      <c r="D47" s="449"/>
      <c r="E47" s="439" t="str">
        <f t="shared" si="0"/>
        <v/>
      </c>
      <c r="F47" s="440" t="str">
        <f t="shared" si="1"/>
        <v/>
      </c>
      <c r="G47" s="439" t="str">
        <f t="shared" si="2"/>
        <v/>
      </c>
      <c r="H47" s="440" t="str">
        <f t="shared" si="3"/>
        <v/>
      </c>
      <c r="I47" s="439"/>
      <c r="J47" s="441"/>
      <c r="L47" s="301"/>
      <c r="M47" s="301"/>
    </row>
    <row r="48" spans="1:13">
      <c r="A48" s="27"/>
      <c r="B48" s="502">
        <v>39326</v>
      </c>
      <c r="C48" s="448"/>
      <c r="D48" s="449"/>
      <c r="E48" s="439" t="str">
        <f t="shared" si="0"/>
        <v/>
      </c>
      <c r="F48" s="440" t="str">
        <f t="shared" si="1"/>
        <v/>
      </c>
      <c r="G48" s="439" t="str">
        <f t="shared" si="2"/>
        <v/>
      </c>
      <c r="H48" s="440" t="str">
        <f t="shared" si="3"/>
        <v/>
      </c>
      <c r="I48" s="439"/>
      <c r="J48" s="441"/>
      <c r="L48" s="301"/>
      <c r="M48" s="301"/>
    </row>
    <row r="49" spans="1:13">
      <c r="A49" s="27"/>
      <c r="B49" s="502">
        <v>39356</v>
      </c>
      <c r="C49" s="448"/>
      <c r="D49" s="449"/>
      <c r="E49" s="439" t="str">
        <f t="shared" ref="E49:E80" si="4">IF(C49="","",AVERAGE(C38:C49))</f>
        <v/>
      </c>
      <c r="F49" s="440" t="str">
        <f t="shared" ref="F49:F80" si="5">IF(D49="","",AVERAGE(D38:D49))</f>
        <v/>
      </c>
      <c r="G49" s="439" t="str">
        <f t="shared" ref="G49:G80" si="6">IF(E49="","",SUM(C38:C49))</f>
        <v/>
      </c>
      <c r="H49" s="440" t="str">
        <f t="shared" ref="H49:H80" si="7">IF(F49="","",SUM(D38:D49))</f>
        <v/>
      </c>
      <c r="I49" s="439"/>
      <c r="J49" s="441"/>
      <c r="L49" s="301"/>
      <c r="M49" s="301"/>
    </row>
    <row r="50" spans="1:13">
      <c r="A50" s="27"/>
      <c r="B50" s="502">
        <v>39387</v>
      </c>
      <c r="C50" s="448"/>
      <c r="D50" s="449"/>
      <c r="E50" s="439" t="str">
        <f t="shared" si="4"/>
        <v/>
      </c>
      <c r="F50" s="440" t="str">
        <f t="shared" si="5"/>
        <v/>
      </c>
      <c r="G50" s="439" t="str">
        <f t="shared" si="6"/>
        <v/>
      </c>
      <c r="H50" s="440" t="str">
        <f t="shared" si="7"/>
        <v/>
      </c>
      <c r="I50" s="439"/>
      <c r="J50" s="441"/>
      <c r="L50" s="301"/>
      <c r="M50" s="301"/>
    </row>
    <row r="51" spans="1:13" ht="13.5" thickBot="1">
      <c r="A51" s="28"/>
      <c r="B51" s="503">
        <v>39417</v>
      </c>
      <c r="C51" s="450"/>
      <c r="D51" s="451"/>
      <c r="E51" s="442" t="str">
        <f t="shared" si="4"/>
        <v/>
      </c>
      <c r="F51" s="443" t="str">
        <f t="shared" si="5"/>
        <v/>
      </c>
      <c r="G51" s="444" t="str">
        <f t="shared" si="6"/>
        <v/>
      </c>
      <c r="H51" s="443" t="str">
        <f t="shared" si="7"/>
        <v/>
      </c>
      <c r="I51" s="442">
        <f>SUM(C40:C51)</f>
        <v>0</v>
      </c>
      <c r="J51" s="445">
        <f>SUM(D40:D51)</f>
        <v>0</v>
      </c>
      <c r="L51" s="301"/>
      <c r="M51" s="301"/>
    </row>
    <row r="52" spans="1:13">
      <c r="A52" s="26"/>
      <c r="B52" s="504">
        <v>39448</v>
      </c>
      <c r="C52" s="446"/>
      <c r="D52" s="447"/>
      <c r="E52" s="436" t="str">
        <f t="shared" si="4"/>
        <v/>
      </c>
      <c r="F52" s="437" t="str">
        <f t="shared" si="5"/>
        <v/>
      </c>
      <c r="G52" s="436" t="str">
        <f t="shared" si="6"/>
        <v/>
      </c>
      <c r="H52" s="437" t="str">
        <f t="shared" si="7"/>
        <v/>
      </c>
      <c r="I52" s="436"/>
      <c r="J52" s="438"/>
      <c r="L52" s="301"/>
      <c r="M52" s="301"/>
    </row>
    <row r="53" spans="1:13">
      <c r="A53" s="27"/>
      <c r="B53" s="502">
        <v>39479</v>
      </c>
      <c r="C53" s="448"/>
      <c r="D53" s="449"/>
      <c r="E53" s="439" t="str">
        <f t="shared" si="4"/>
        <v/>
      </c>
      <c r="F53" s="440" t="str">
        <f t="shared" si="5"/>
        <v/>
      </c>
      <c r="G53" s="439" t="str">
        <f t="shared" si="6"/>
        <v/>
      </c>
      <c r="H53" s="440" t="str">
        <f t="shared" si="7"/>
        <v/>
      </c>
      <c r="I53" s="439"/>
      <c r="J53" s="441"/>
      <c r="L53" s="301"/>
      <c r="M53" s="301"/>
    </row>
    <row r="54" spans="1:13">
      <c r="A54" s="27"/>
      <c r="B54" s="502">
        <v>39508</v>
      </c>
      <c r="C54" s="448"/>
      <c r="D54" s="449"/>
      <c r="E54" s="439" t="str">
        <f t="shared" si="4"/>
        <v/>
      </c>
      <c r="F54" s="440" t="str">
        <f t="shared" si="5"/>
        <v/>
      </c>
      <c r="G54" s="439" t="str">
        <f t="shared" si="6"/>
        <v/>
      </c>
      <c r="H54" s="440" t="str">
        <f t="shared" si="7"/>
        <v/>
      </c>
      <c r="I54" s="439"/>
      <c r="J54" s="441"/>
      <c r="L54" s="301"/>
      <c r="M54" s="301"/>
    </row>
    <row r="55" spans="1:13">
      <c r="A55" s="27"/>
      <c r="B55" s="502">
        <v>39539</v>
      </c>
      <c r="C55" s="448"/>
      <c r="D55" s="449"/>
      <c r="E55" s="439" t="str">
        <f t="shared" si="4"/>
        <v/>
      </c>
      <c r="F55" s="440" t="str">
        <f t="shared" si="5"/>
        <v/>
      </c>
      <c r="G55" s="439" t="str">
        <f t="shared" si="6"/>
        <v/>
      </c>
      <c r="H55" s="440" t="str">
        <f t="shared" si="7"/>
        <v/>
      </c>
      <c r="I55" s="439"/>
      <c r="J55" s="441"/>
      <c r="L55" s="301"/>
      <c r="M55" s="301"/>
    </row>
    <row r="56" spans="1:13">
      <c r="A56" s="27"/>
      <c r="B56" s="502">
        <v>39569</v>
      </c>
      <c r="C56" s="448"/>
      <c r="D56" s="449"/>
      <c r="E56" s="439" t="str">
        <f t="shared" si="4"/>
        <v/>
      </c>
      <c r="F56" s="440" t="str">
        <f t="shared" si="5"/>
        <v/>
      </c>
      <c r="G56" s="439" t="str">
        <f t="shared" si="6"/>
        <v/>
      </c>
      <c r="H56" s="440" t="str">
        <f t="shared" si="7"/>
        <v/>
      </c>
      <c r="I56" s="439"/>
      <c r="J56" s="441"/>
      <c r="L56" s="301"/>
      <c r="M56" s="301"/>
    </row>
    <row r="57" spans="1:13">
      <c r="A57" s="27"/>
      <c r="B57" s="502">
        <v>39600</v>
      </c>
      <c r="C57" s="448"/>
      <c r="D57" s="449"/>
      <c r="E57" s="439" t="str">
        <f t="shared" si="4"/>
        <v/>
      </c>
      <c r="F57" s="440" t="str">
        <f t="shared" si="5"/>
        <v/>
      </c>
      <c r="G57" s="439" t="str">
        <f t="shared" si="6"/>
        <v/>
      </c>
      <c r="H57" s="440" t="str">
        <f t="shared" si="7"/>
        <v/>
      </c>
      <c r="I57" s="439"/>
      <c r="J57" s="441"/>
      <c r="L57" s="301"/>
      <c r="M57" s="301"/>
    </row>
    <row r="58" spans="1:13">
      <c r="A58" s="27"/>
      <c r="B58" s="502">
        <v>39630</v>
      </c>
      <c r="C58" s="448"/>
      <c r="D58" s="449"/>
      <c r="E58" s="439" t="str">
        <f t="shared" si="4"/>
        <v/>
      </c>
      <c r="F58" s="440" t="str">
        <f t="shared" si="5"/>
        <v/>
      </c>
      <c r="G58" s="439" t="str">
        <f t="shared" si="6"/>
        <v/>
      </c>
      <c r="H58" s="440" t="str">
        <f t="shared" si="7"/>
        <v/>
      </c>
      <c r="I58" s="439"/>
      <c r="J58" s="441"/>
      <c r="L58" s="301"/>
      <c r="M58" s="301"/>
    </row>
    <row r="59" spans="1:13">
      <c r="A59" s="27"/>
      <c r="B59" s="502">
        <v>39661</v>
      </c>
      <c r="C59" s="448"/>
      <c r="D59" s="449"/>
      <c r="E59" s="439" t="str">
        <f t="shared" si="4"/>
        <v/>
      </c>
      <c r="F59" s="440" t="str">
        <f t="shared" si="5"/>
        <v/>
      </c>
      <c r="G59" s="439" t="str">
        <f t="shared" si="6"/>
        <v/>
      </c>
      <c r="H59" s="440" t="str">
        <f t="shared" si="7"/>
        <v/>
      </c>
      <c r="I59" s="439"/>
      <c r="J59" s="441"/>
      <c r="L59" s="301"/>
      <c r="M59" s="301"/>
    </row>
    <row r="60" spans="1:13">
      <c r="A60" s="27"/>
      <c r="B60" s="502">
        <v>39692</v>
      </c>
      <c r="C60" s="448"/>
      <c r="D60" s="449"/>
      <c r="E60" s="439" t="str">
        <f t="shared" si="4"/>
        <v/>
      </c>
      <c r="F60" s="440" t="str">
        <f t="shared" si="5"/>
        <v/>
      </c>
      <c r="G60" s="439" t="str">
        <f t="shared" si="6"/>
        <v/>
      </c>
      <c r="H60" s="440" t="str">
        <f t="shared" si="7"/>
        <v/>
      </c>
      <c r="I60" s="439"/>
      <c r="J60" s="441"/>
      <c r="L60" s="301"/>
      <c r="M60" s="301"/>
    </row>
    <row r="61" spans="1:13">
      <c r="A61" s="27"/>
      <c r="B61" s="502">
        <v>39722</v>
      </c>
      <c r="C61" s="448"/>
      <c r="D61" s="449"/>
      <c r="E61" s="439" t="str">
        <f t="shared" si="4"/>
        <v/>
      </c>
      <c r="F61" s="440" t="str">
        <f t="shared" si="5"/>
        <v/>
      </c>
      <c r="G61" s="439" t="str">
        <f t="shared" si="6"/>
        <v/>
      </c>
      <c r="H61" s="440" t="str">
        <f t="shared" si="7"/>
        <v/>
      </c>
      <c r="I61" s="439"/>
      <c r="J61" s="441"/>
      <c r="L61" s="301"/>
      <c r="M61" s="301"/>
    </row>
    <row r="62" spans="1:13">
      <c r="A62" s="27"/>
      <c r="B62" s="502">
        <v>39753</v>
      </c>
      <c r="C62" s="448"/>
      <c r="D62" s="449"/>
      <c r="E62" s="439" t="str">
        <f t="shared" si="4"/>
        <v/>
      </c>
      <c r="F62" s="440" t="str">
        <f t="shared" si="5"/>
        <v/>
      </c>
      <c r="G62" s="439" t="str">
        <f t="shared" si="6"/>
        <v/>
      </c>
      <c r="H62" s="440" t="str">
        <f t="shared" si="7"/>
        <v/>
      </c>
      <c r="I62" s="439"/>
      <c r="J62" s="441"/>
      <c r="L62" s="301"/>
      <c r="M62" s="301"/>
    </row>
    <row r="63" spans="1:13" ht="13.5" thickBot="1">
      <c r="A63" s="28"/>
      <c r="B63" s="503">
        <v>39783</v>
      </c>
      <c r="C63" s="450"/>
      <c r="D63" s="451"/>
      <c r="E63" s="442" t="str">
        <f t="shared" si="4"/>
        <v/>
      </c>
      <c r="F63" s="443" t="str">
        <f t="shared" si="5"/>
        <v/>
      </c>
      <c r="G63" s="444" t="str">
        <f t="shared" si="6"/>
        <v/>
      </c>
      <c r="H63" s="443" t="str">
        <f t="shared" si="7"/>
        <v/>
      </c>
      <c r="I63" s="442">
        <f>SUM(C52:C63)</f>
        <v>0</v>
      </c>
      <c r="J63" s="445">
        <f>SUM(D52:D63)</f>
        <v>0</v>
      </c>
      <c r="L63" s="301"/>
      <c r="M63" s="301"/>
    </row>
    <row r="64" spans="1:13">
      <c r="A64" s="26"/>
      <c r="B64" s="504">
        <v>39814</v>
      </c>
      <c r="C64" s="446"/>
      <c r="D64" s="447"/>
      <c r="E64" s="436" t="str">
        <f t="shared" si="4"/>
        <v/>
      </c>
      <c r="F64" s="437" t="str">
        <f t="shared" si="5"/>
        <v/>
      </c>
      <c r="G64" s="436" t="str">
        <f t="shared" si="6"/>
        <v/>
      </c>
      <c r="H64" s="437" t="str">
        <f t="shared" si="7"/>
        <v/>
      </c>
      <c r="I64" s="436"/>
      <c r="J64" s="438"/>
      <c r="L64" s="301"/>
      <c r="M64" s="301"/>
    </row>
    <row r="65" spans="1:13">
      <c r="A65" s="27"/>
      <c r="B65" s="502">
        <v>39845</v>
      </c>
      <c r="C65" s="448"/>
      <c r="D65" s="449"/>
      <c r="E65" s="439" t="str">
        <f t="shared" si="4"/>
        <v/>
      </c>
      <c r="F65" s="440" t="str">
        <f t="shared" si="5"/>
        <v/>
      </c>
      <c r="G65" s="439" t="str">
        <f t="shared" si="6"/>
        <v/>
      </c>
      <c r="H65" s="440" t="str">
        <f t="shared" si="7"/>
        <v/>
      </c>
      <c r="I65" s="439"/>
      <c r="J65" s="441"/>
      <c r="L65" s="301"/>
      <c r="M65" s="301"/>
    </row>
    <row r="66" spans="1:13">
      <c r="A66" s="27"/>
      <c r="B66" s="502">
        <v>39873</v>
      </c>
      <c r="C66" s="448"/>
      <c r="D66" s="449"/>
      <c r="E66" s="439" t="str">
        <f t="shared" si="4"/>
        <v/>
      </c>
      <c r="F66" s="440" t="str">
        <f t="shared" si="5"/>
        <v/>
      </c>
      <c r="G66" s="439" t="str">
        <f t="shared" si="6"/>
        <v/>
      </c>
      <c r="H66" s="440" t="str">
        <f t="shared" si="7"/>
        <v/>
      </c>
      <c r="I66" s="439"/>
      <c r="J66" s="441"/>
      <c r="L66" s="301"/>
      <c r="M66" s="301"/>
    </row>
    <row r="67" spans="1:13">
      <c r="A67" s="27"/>
      <c r="B67" s="502">
        <v>39904</v>
      </c>
      <c r="C67" s="448"/>
      <c r="D67" s="449"/>
      <c r="E67" s="439" t="str">
        <f t="shared" si="4"/>
        <v/>
      </c>
      <c r="F67" s="440" t="str">
        <f t="shared" si="5"/>
        <v/>
      </c>
      <c r="G67" s="439" t="str">
        <f t="shared" si="6"/>
        <v/>
      </c>
      <c r="H67" s="440" t="str">
        <f t="shared" si="7"/>
        <v/>
      </c>
      <c r="I67" s="439"/>
      <c r="J67" s="441"/>
      <c r="L67" s="301"/>
      <c r="M67" s="301"/>
    </row>
    <row r="68" spans="1:13">
      <c r="A68" s="27"/>
      <c r="B68" s="502">
        <v>39934</v>
      </c>
      <c r="C68" s="448"/>
      <c r="D68" s="449"/>
      <c r="E68" s="439" t="str">
        <f t="shared" si="4"/>
        <v/>
      </c>
      <c r="F68" s="440" t="str">
        <f t="shared" si="5"/>
        <v/>
      </c>
      <c r="G68" s="439" t="str">
        <f t="shared" si="6"/>
        <v/>
      </c>
      <c r="H68" s="440" t="str">
        <f t="shared" si="7"/>
        <v/>
      </c>
      <c r="I68" s="439"/>
      <c r="J68" s="441"/>
      <c r="L68" s="301"/>
      <c r="M68" s="301"/>
    </row>
    <row r="69" spans="1:13">
      <c r="A69" s="27"/>
      <c r="B69" s="502">
        <v>39965</v>
      </c>
      <c r="C69" s="448"/>
      <c r="D69" s="449"/>
      <c r="E69" s="439" t="str">
        <f t="shared" si="4"/>
        <v/>
      </c>
      <c r="F69" s="440" t="str">
        <f t="shared" si="5"/>
        <v/>
      </c>
      <c r="G69" s="439" t="str">
        <f t="shared" si="6"/>
        <v/>
      </c>
      <c r="H69" s="440" t="str">
        <f t="shared" si="7"/>
        <v/>
      </c>
      <c r="I69" s="439"/>
      <c r="J69" s="441"/>
      <c r="L69" s="301"/>
      <c r="M69" s="301"/>
    </row>
    <row r="70" spans="1:13">
      <c r="A70" s="27"/>
      <c r="B70" s="502">
        <v>39995</v>
      </c>
      <c r="C70" s="448"/>
      <c r="D70" s="449"/>
      <c r="E70" s="439" t="str">
        <f t="shared" si="4"/>
        <v/>
      </c>
      <c r="F70" s="440" t="str">
        <f t="shared" si="5"/>
        <v/>
      </c>
      <c r="G70" s="439" t="str">
        <f t="shared" si="6"/>
        <v/>
      </c>
      <c r="H70" s="440" t="str">
        <f t="shared" si="7"/>
        <v/>
      </c>
      <c r="I70" s="439"/>
      <c r="J70" s="441"/>
      <c r="L70" s="301"/>
      <c r="M70" s="301"/>
    </row>
    <row r="71" spans="1:13">
      <c r="A71" s="27"/>
      <c r="B71" s="502">
        <v>40026</v>
      </c>
      <c r="C71" s="448"/>
      <c r="D71" s="449"/>
      <c r="E71" s="439" t="str">
        <f t="shared" si="4"/>
        <v/>
      </c>
      <c r="F71" s="440" t="str">
        <f t="shared" si="5"/>
        <v/>
      </c>
      <c r="G71" s="439" t="str">
        <f t="shared" si="6"/>
        <v/>
      </c>
      <c r="H71" s="440" t="str">
        <f t="shared" si="7"/>
        <v/>
      </c>
      <c r="I71" s="439"/>
      <c r="J71" s="441"/>
      <c r="L71" s="301"/>
      <c r="M71" s="301"/>
    </row>
    <row r="72" spans="1:13">
      <c r="A72" s="27"/>
      <c r="B72" s="502">
        <v>40057</v>
      </c>
      <c r="C72" s="448"/>
      <c r="D72" s="449"/>
      <c r="E72" s="439" t="str">
        <f t="shared" si="4"/>
        <v/>
      </c>
      <c r="F72" s="440" t="str">
        <f t="shared" si="5"/>
        <v/>
      </c>
      <c r="G72" s="439" t="str">
        <f t="shared" si="6"/>
        <v/>
      </c>
      <c r="H72" s="440" t="str">
        <f t="shared" si="7"/>
        <v/>
      </c>
      <c r="I72" s="439"/>
      <c r="J72" s="441"/>
      <c r="L72" s="301"/>
      <c r="M72" s="301"/>
    </row>
    <row r="73" spans="1:13">
      <c r="A73" s="27"/>
      <c r="B73" s="502">
        <v>40087</v>
      </c>
      <c r="C73" s="448"/>
      <c r="D73" s="449"/>
      <c r="E73" s="439" t="str">
        <f t="shared" si="4"/>
        <v/>
      </c>
      <c r="F73" s="440" t="str">
        <f t="shared" si="5"/>
        <v/>
      </c>
      <c r="G73" s="439" t="str">
        <f t="shared" si="6"/>
        <v/>
      </c>
      <c r="H73" s="440" t="str">
        <f t="shared" si="7"/>
        <v/>
      </c>
      <c r="I73" s="439"/>
      <c r="J73" s="441"/>
      <c r="L73" s="301"/>
      <c r="M73" s="301"/>
    </row>
    <row r="74" spans="1:13">
      <c r="A74" s="27"/>
      <c r="B74" s="502">
        <v>40118</v>
      </c>
      <c r="C74" s="448"/>
      <c r="D74" s="449"/>
      <c r="E74" s="439" t="str">
        <f t="shared" si="4"/>
        <v/>
      </c>
      <c r="F74" s="440" t="str">
        <f t="shared" si="5"/>
        <v/>
      </c>
      <c r="G74" s="439" t="str">
        <f t="shared" si="6"/>
        <v/>
      </c>
      <c r="H74" s="440" t="str">
        <f t="shared" si="7"/>
        <v/>
      </c>
      <c r="I74" s="439"/>
      <c r="J74" s="441"/>
    </row>
    <row r="75" spans="1:13" ht="13.5" thickBot="1">
      <c r="A75" s="28"/>
      <c r="B75" s="503">
        <v>40148</v>
      </c>
      <c r="C75" s="450"/>
      <c r="D75" s="451"/>
      <c r="E75" s="442" t="str">
        <f t="shared" si="4"/>
        <v/>
      </c>
      <c r="F75" s="443" t="str">
        <f t="shared" si="5"/>
        <v/>
      </c>
      <c r="G75" s="444" t="str">
        <f t="shared" si="6"/>
        <v/>
      </c>
      <c r="H75" s="443" t="str">
        <f t="shared" si="7"/>
        <v/>
      </c>
      <c r="I75" s="442">
        <f>SUM(C64:C75)</f>
        <v>0</v>
      </c>
      <c r="J75" s="445">
        <f>SUM(D64:D75)</f>
        <v>0</v>
      </c>
    </row>
    <row r="76" spans="1:13">
      <c r="A76" s="26"/>
      <c r="B76" s="504">
        <v>40179</v>
      </c>
      <c r="C76" s="446"/>
      <c r="D76" s="447"/>
      <c r="E76" s="436" t="str">
        <f t="shared" si="4"/>
        <v/>
      </c>
      <c r="F76" s="437" t="str">
        <f t="shared" si="5"/>
        <v/>
      </c>
      <c r="G76" s="436" t="str">
        <f t="shared" si="6"/>
        <v/>
      </c>
      <c r="H76" s="437" t="str">
        <f t="shared" si="7"/>
        <v/>
      </c>
      <c r="I76" s="436"/>
      <c r="J76" s="438"/>
    </row>
    <row r="77" spans="1:13">
      <c r="A77" s="27"/>
      <c r="B77" s="502">
        <v>40210</v>
      </c>
      <c r="C77" s="448"/>
      <c r="D77" s="449"/>
      <c r="E77" s="439" t="str">
        <f t="shared" si="4"/>
        <v/>
      </c>
      <c r="F77" s="440" t="str">
        <f t="shared" si="5"/>
        <v/>
      </c>
      <c r="G77" s="439" t="str">
        <f t="shared" si="6"/>
        <v/>
      </c>
      <c r="H77" s="440" t="str">
        <f t="shared" si="7"/>
        <v/>
      </c>
      <c r="I77" s="439"/>
      <c r="J77" s="441"/>
    </row>
    <row r="78" spans="1:13">
      <c r="A78" s="27"/>
      <c r="B78" s="502">
        <v>40238</v>
      </c>
      <c r="C78" s="448"/>
      <c r="D78" s="449"/>
      <c r="E78" s="439" t="str">
        <f t="shared" si="4"/>
        <v/>
      </c>
      <c r="F78" s="440" t="str">
        <f t="shared" si="5"/>
        <v/>
      </c>
      <c r="G78" s="439" t="str">
        <f t="shared" si="6"/>
        <v/>
      </c>
      <c r="H78" s="440" t="str">
        <f t="shared" si="7"/>
        <v/>
      </c>
      <c r="I78" s="439"/>
      <c r="J78" s="441"/>
    </row>
    <row r="79" spans="1:13">
      <c r="A79" s="27"/>
      <c r="B79" s="502">
        <v>40269</v>
      </c>
      <c r="C79" s="448"/>
      <c r="D79" s="449"/>
      <c r="E79" s="439" t="str">
        <f t="shared" si="4"/>
        <v/>
      </c>
      <c r="F79" s="440" t="str">
        <f t="shared" si="5"/>
        <v/>
      </c>
      <c r="G79" s="439" t="str">
        <f t="shared" si="6"/>
        <v/>
      </c>
      <c r="H79" s="440" t="str">
        <f t="shared" si="7"/>
        <v/>
      </c>
      <c r="I79" s="439"/>
      <c r="J79" s="441"/>
    </row>
    <row r="80" spans="1:13">
      <c r="A80" s="27"/>
      <c r="B80" s="502">
        <v>40299</v>
      </c>
      <c r="C80" s="448"/>
      <c r="D80" s="449"/>
      <c r="E80" s="439" t="str">
        <f t="shared" si="4"/>
        <v/>
      </c>
      <c r="F80" s="440" t="str">
        <f t="shared" si="5"/>
        <v/>
      </c>
      <c r="G80" s="439" t="str">
        <f t="shared" si="6"/>
        <v/>
      </c>
      <c r="H80" s="440" t="str">
        <f t="shared" si="7"/>
        <v/>
      </c>
      <c r="I80" s="439"/>
      <c r="J80" s="441"/>
    </row>
    <row r="81" spans="1:10">
      <c r="A81" s="27"/>
      <c r="B81" s="502">
        <v>40330</v>
      </c>
      <c r="C81" s="448"/>
      <c r="D81" s="449"/>
      <c r="E81" s="439" t="str">
        <f t="shared" ref="E81:E111" si="8">IF(C81="","",AVERAGE(C70:C81))</f>
        <v/>
      </c>
      <c r="F81" s="440" t="str">
        <f t="shared" ref="F81:F111" si="9">IF(D81="","",AVERAGE(D70:D81))</f>
        <v/>
      </c>
      <c r="G81" s="439" t="str">
        <f t="shared" ref="G81:G111" si="10">IF(E81="","",SUM(C70:C81))</f>
        <v/>
      </c>
      <c r="H81" s="440" t="str">
        <f t="shared" ref="H81:H111" si="11">IF(F81="","",SUM(D70:D81))</f>
        <v/>
      </c>
      <c r="I81" s="439"/>
      <c r="J81" s="441"/>
    </row>
    <row r="82" spans="1:10">
      <c r="A82" s="27"/>
      <c r="B82" s="502">
        <v>40360</v>
      </c>
      <c r="C82" s="448"/>
      <c r="D82" s="449"/>
      <c r="E82" s="439" t="str">
        <f t="shared" si="8"/>
        <v/>
      </c>
      <c r="F82" s="440" t="str">
        <f t="shared" si="9"/>
        <v/>
      </c>
      <c r="G82" s="439" t="str">
        <f t="shared" si="10"/>
        <v/>
      </c>
      <c r="H82" s="440" t="str">
        <f t="shared" si="11"/>
        <v/>
      </c>
      <c r="I82" s="439"/>
      <c r="J82" s="441"/>
    </row>
    <row r="83" spans="1:10">
      <c r="A83" s="27"/>
      <c r="B83" s="502">
        <v>40391</v>
      </c>
      <c r="C83" s="448"/>
      <c r="D83" s="449"/>
      <c r="E83" s="439" t="str">
        <f t="shared" si="8"/>
        <v/>
      </c>
      <c r="F83" s="440" t="str">
        <f t="shared" si="9"/>
        <v/>
      </c>
      <c r="G83" s="439" t="str">
        <f t="shared" si="10"/>
        <v/>
      </c>
      <c r="H83" s="440" t="str">
        <f t="shared" si="11"/>
        <v/>
      </c>
      <c r="I83" s="439"/>
      <c r="J83" s="441"/>
    </row>
    <row r="84" spans="1:10">
      <c r="A84" s="27"/>
      <c r="B84" s="502">
        <v>40422</v>
      </c>
      <c r="C84" s="448"/>
      <c r="D84" s="449"/>
      <c r="E84" s="439" t="str">
        <f t="shared" si="8"/>
        <v/>
      </c>
      <c r="F84" s="440" t="str">
        <f t="shared" si="9"/>
        <v/>
      </c>
      <c r="G84" s="439" t="str">
        <f t="shared" si="10"/>
        <v/>
      </c>
      <c r="H84" s="440" t="str">
        <f t="shared" si="11"/>
        <v/>
      </c>
      <c r="I84" s="439"/>
      <c r="J84" s="441"/>
    </row>
    <row r="85" spans="1:10">
      <c r="A85" s="27"/>
      <c r="B85" s="502">
        <v>40452</v>
      </c>
      <c r="C85" s="448"/>
      <c r="D85" s="449"/>
      <c r="E85" s="439" t="str">
        <f t="shared" si="8"/>
        <v/>
      </c>
      <c r="F85" s="440" t="str">
        <f t="shared" si="9"/>
        <v/>
      </c>
      <c r="G85" s="439" t="str">
        <f t="shared" si="10"/>
        <v/>
      </c>
      <c r="H85" s="440" t="str">
        <f t="shared" si="11"/>
        <v/>
      </c>
      <c r="I85" s="439"/>
      <c r="J85" s="441"/>
    </row>
    <row r="86" spans="1:10">
      <c r="A86" s="27"/>
      <c r="B86" s="502">
        <v>40483</v>
      </c>
      <c r="C86" s="448"/>
      <c r="D86" s="449"/>
      <c r="E86" s="439" t="str">
        <f t="shared" si="8"/>
        <v/>
      </c>
      <c r="F86" s="440" t="str">
        <f t="shared" si="9"/>
        <v/>
      </c>
      <c r="G86" s="439" t="str">
        <f t="shared" si="10"/>
        <v/>
      </c>
      <c r="H86" s="440" t="str">
        <f t="shared" si="11"/>
        <v/>
      </c>
      <c r="I86" s="439"/>
      <c r="J86" s="441"/>
    </row>
    <row r="87" spans="1:10" ht="13.5" thickBot="1">
      <c r="A87" s="28"/>
      <c r="B87" s="503">
        <v>40513</v>
      </c>
      <c r="C87" s="450"/>
      <c r="D87" s="451"/>
      <c r="E87" s="442" t="str">
        <f t="shared" si="8"/>
        <v/>
      </c>
      <c r="F87" s="443" t="str">
        <f t="shared" si="9"/>
        <v/>
      </c>
      <c r="G87" s="444" t="str">
        <f t="shared" si="10"/>
        <v/>
      </c>
      <c r="H87" s="443" t="str">
        <f t="shared" si="11"/>
        <v/>
      </c>
      <c r="I87" s="442">
        <f>SUM(C76:C87)</f>
        <v>0</v>
      </c>
      <c r="J87" s="445">
        <f>SUM(D76:D87)</f>
        <v>0</v>
      </c>
    </row>
    <row r="88" spans="1:10">
      <c r="A88" s="26"/>
      <c r="B88" s="504">
        <v>40544</v>
      </c>
      <c r="C88" s="446"/>
      <c r="D88" s="447"/>
      <c r="E88" s="436" t="str">
        <f t="shared" si="8"/>
        <v/>
      </c>
      <c r="F88" s="437" t="str">
        <f t="shared" si="9"/>
        <v/>
      </c>
      <c r="G88" s="436" t="str">
        <f t="shared" si="10"/>
        <v/>
      </c>
      <c r="H88" s="437" t="str">
        <f t="shared" si="11"/>
        <v/>
      </c>
      <c r="I88" s="436"/>
      <c r="J88" s="438"/>
    </row>
    <row r="89" spans="1:10">
      <c r="A89" s="27"/>
      <c r="B89" s="502">
        <v>40575</v>
      </c>
      <c r="C89" s="448"/>
      <c r="D89" s="449"/>
      <c r="E89" s="439" t="str">
        <f t="shared" si="8"/>
        <v/>
      </c>
      <c r="F89" s="440" t="str">
        <f t="shared" si="9"/>
        <v/>
      </c>
      <c r="G89" s="439" t="str">
        <f t="shared" si="10"/>
        <v/>
      </c>
      <c r="H89" s="440" t="str">
        <f t="shared" si="11"/>
        <v/>
      </c>
      <c r="I89" s="439"/>
      <c r="J89" s="441"/>
    </row>
    <row r="90" spans="1:10">
      <c r="A90" s="27"/>
      <c r="B90" s="502">
        <v>40603</v>
      </c>
      <c r="C90" s="448"/>
      <c r="D90" s="449"/>
      <c r="E90" s="439" t="str">
        <f t="shared" si="8"/>
        <v/>
      </c>
      <c r="F90" s="440" t="str">
        <f t="shared" si="9"/>
        <v/>
      </c>
      <c r="G90" s="439" t="str">
        <f t="shared" si="10"/>
        <v/>
      </c>
      <c r="H90" s="440" t="str">
        <f t="shared" si="11"/>
        <v/>
      </c>
      <c r="I90" s="439"/>
      <c r="J90" s="441"/>
    </row>
    <row r="91" spans="1:10">
      <c r="A91" s="27"/>
      <c r="B91" s="502">
        <v>40634</v>
      </c>
      <c r="C91" s="448"/>
      <c r="D91" s="449"/>
      <c r="E91" s="439" t="str">
        <f t="shared" si="8"/>
        <v/>
      </c>
      <c r="F91" s="440" t="str">
        <f t="shared" si="9"/>
        <v/>
      </c>
      <c r="G91" s="439" t="str">
        <f t="shared" si="10"/>
        <v/>
      </c>
      <c r="H91" s="440" t="str">
        <f t="shared" si="11"/>
        <v/>
      </c>
      <c r="I91" s="439"/>
      <c r="J91" s="441"/>
    </row>
    <row r="92" spans="1:10">
      <c r="A92" s="27"/>
      <c r="B92" s="502">
        <v>40664</v>
      </c>
      <c r="C92" s="448"/>
      <c r="D92" s="449"/>
      <c r="E92" s="439" t="str">
        <f t="shared" si="8"/>
        <v/>
      </c>
      <c r="F92" s="440" t="str">
        <f t="shared" si="9"/>
        <v/>
      </c>
      <c r="G92" s="439" t="str">
        <f t="shared" si="10"/>
        <v/>
      </c>
      <c r="H92" s="440" t="str">
        <f t="shared" si="11"/>
        <v/>
      </c>
      <c r="I92" s="439"/>
      <c r="J92" s="441"/>
    </row>
    <row r="93" spans="1:10">
      <c r="A93" s="27"/>
      <c r="B93" s="502">
        <v>40695</v>
      </c>
      <c r="C93" s="448"/>
      <c r="D93" s="449"/>
      <c r="E93" s="439" t="str">
        <f t="shared" si="8"/>
        <v/>
      </c>
      <c r="F93" s="440" t="str">
        <f t="shared" si="9"/>
        <v/>
      </c>
      <c r="G93" s="439" t="str">
        <f t="shared" si="10"/>
        <v/>
      </c>
      <c r="H93" s="440" t="str">
        <f t="shared" si="11"/>
        <v/>
      </c>
      <c r="I93" s="439"/>
      <c r="J93" s="441"/>
    </row>
    <row r="94" spans="1:10">
      <c r="A94" s="27"/>
      <c r="B94" s="502">
        <v>40725</v>
      </c>
      <c r="C94" s="448"/>
      <c r="D94" s="449"/>
      <c r="E94" s="439" t="str">
        <f t="shared" si="8"/>
        <v/>
      </c>
      <c r="F94" s="440" t="str">
        <f t="shared" si="9"/>
        <v/>
      </c>
      <c r="G94" s="439" t="str">
        <f t="shared" si="10"/>
        <v/>
      </c>
      <c r="H94" s="440" t="str">
        <f t="shared" si="11"/>
        <v/>
      </c>
      <c r="I94" s="439"/>
      <c r="J94" s="441"/>
    </row>
    <row r="95" spans="1:10">
      <c r="A95" s="27"/>
      <c r="B95" s="502">
        <v>40756</v>
      </c>
      <c r="C95" s="448"/>
      <c r="D95" s="449"/>
      <c r="E95" s="439" t="str">
        <f t="shared" si="8"/>
        <v/>
      </c>
      <c r="F95" s="440" t="str">
        <f t="shared" si="9"/>
        <v/>
      </c>
      <c r="G95" s="439" t="str">
        <f t="shared" si="10"/>
        <v/>
      </c>
      <c r="H95" s="440" t="str">
        <f t="shared" si="11"/>
        <v/>
      </c>
      <c r="I95" s="439"/>
      <c r="J95" s="441"/>
    </row>
    <row r="96" spans="1:10">
      <c r="A96" s="27"/>
      <c r="B96" s="502">
        <v>40787</v>
      </c>
      <c r="C96" s="448"/>
      <c r="D96" s="449"/>
      <c r="E96" s="439" t="str">
        <f t="shared" si="8"/>
        <v/>
      </c>
      <c r="F96" s="440" t="str">
        <f t="shared" si="9"/>
        <v/>
      </c>
      <c r="G96" s="439" t="str">
        <f t="shared" si="10"/>
        <v/>
      </c>
      <c r="H96" s="440" t="str">
        <f t="shared" si="11"/>
        <v/>
      </c>
      <c r="I96" s="439"/>
      <c r="J96" s="441"/>
    </row>
    <row r="97" spans="1:10">
      <c r="A97" s="27"/>
      <c r="B97" s="502">
        <v>40817</v>
      </c>
      <c r="C97" s="448"/>
      <c r="D97" s="449"/>
      <c r="E97" s="439" t="str">
        <f t="shared" si="8"/>
        <v/>
      </c>
      <c r="F97" s="440" t="str">
        <f t="shared" si="9"/>
        <v/>
      </c>
      <c r="G97" s="439" t="str">
        <f t="shared" si="10"/>
        <v/>
      </c>
      <c r="H97" s="440" t="str">
        <f t="shared" si="11"/>
        <v/>
      </c>
      <c r="I97" s="439"/>
      <c r="J97" s="441"/>
    </row>
    <row r="98" spans="1:10">
      <c r="A98" s="27"/>
      <c r="B98" s="502">
        <v>40848</v>
      </c>
      <c r="C98" s="448"/>
      <c r="D98" s="449"/>
      <c r="E98" s="439" t="str">
        <f t="shared" si="8"/>
        <v/>
      </c>
      <c r="F98" s="440" t="str">
        <f t="shared" si="9"/>
        <v/>
      </c>
      <c r="G98" s="439" t="str">
        <f t="shared" si="10"/>
        <v/>
      </c>
      <c r="H98" s="440" t="str">
        <f t="shared" si="11"/>
        <v/>
      </c>
      <c r="I98" s="439"/>
      <c r="J98" s="441"/>
    </row>
    <row r="99" spans="1:10" ht="13.5" thickBot="1">
      <c r="A99" s="28"/>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26"/>
      <c r="B100" s="504">
        <v>40909</v>
      </c>
      <c r="C100" s="446"/>
      <c r="D100" s="447"/>
      <c r="E100" s="436" t="str">
        <f t="shared" si="8"/>
        <v/>
      </c>
      <c r="F100" s="437" t="str">
        <f t="shared" si="9"/>
        <v/>
      </c>
      <c r="G100" s="436" t="str">
        <f t="shared" si="10"/>
        <v/>
      </c>
      <c r="H100" s="437" t="str">
        <f t="shared" si="11"/>
        <v/>
      </c>
      <c r="I100" s="436"/>
      <c r="J100" s="438"/>
    </row>
    <row r="101" spans="1:10">
      <c r="A101" s="27"/>
      <c r="B101" s="502">
        <v>40940</v>
      </c>
      <c r="C101" s="448"/>
      <c r="D101" s="449"/>
      <c r="E101" s="439" t="str">
        <f t="shared" si="8"/>
        <v/>
      </c>
      <c r="F101" s="440" t="str">
        <f t="shared" si="9"/>
        <v/>
      </c>
      <c r="G101" s="439" t="str">
        <f t="shared" si="10"/>
        <v/>
      </c>
      <c r="H101" s="440" t="str">
        <f t="shared" si="11"/>
        <v/>
      </c>
      <c r="I101" s="439"/>
      <c r="J101" s="441"/>
    </row>
    <row r="102" spans="1:10">
      <c r="A102" s="27"/>
      <c r="B102" s="502">
        <v>40969</v>
      </c>
      <c r="C102" s="448"/>
      <c r="D102" s="449"/>
      <c r="E102" s="439" t="str">
        <f t="shared" si="8"/>
        <v/>
      </c>
      <c r="F102" s="440" t="str">
        <f t="shared" si="9"/>
        <v/>
      </c>
      <c r="G102" s="439" t="str">
        <f t="shared" si="10"/>
        <v/>
      </c>
      <c r="H102" s="440" t="str">
        <f t="shared" si="11"/>
        <v/>
      </c>
      <c r="I102" s="439"/>
      <c r="J102" s="441"/>
    </row>
    <row r="103" spans="1:10">
      <c r="A103" s="27"/>
      <c r="B103" s="502">
        <v>41000</v>
      </c>
      <c r="C103" s="448"/>
      <c r="D103" s="449"/>
      <c r="E103" s="439" t="str">
        <f t="shared" si="8"/>
        <v/>
      </c>
      <c r="F103" s="440" t="str">
        <f t="shared" si="9"/>
        <v/>
      </c>
      <c r="G103" s="439" t="str">
        <f t="shared" si="10"/>
        <v/>
      </c>
      <c r="H103" s="440" t="str">
        <f t="shared" si="11"/>
        <v/>
      </c>
      <c r="I103" s="439"/>
      <c r="J103" s="441"/>
    </row>
    <row r="104" spans="1:10">
      <c r="A104" s="27"/>
      <c r="B104" s="502">
        <v>41030</v>
      </c>
      <c r="C104" s="448"/>
      <c r="D104" s="449"/>
      <c r="E104" s="439" t="str">
        <f t="shared" si="8"/>
        <v/>
      </c>
      <c r="F104" s="440" t="str">
        <f t="shared" si="9"/>
        <v/>
      </c>
      <c r="G104" s="439" t="str">
        <f t="shared" si="10"/>
        <v/>
      </c>
      <c r="H104" s="440" t="str">
        <f t="shared" si="11"/>
        <v/>
      </c>
      <c r="I104" s="439"/>
      <c r="J104" s="441"/>
    </row>
    <row r="105" spans="1:10">
      <c r="A105" s="27"/>
      <c r="B105" s="502">
        <v>41061</v>
      </c>
      <c r="C105" s="448"/>
      <c r="D105" s="449"/>
      <c r="E105" s="439" t="str">
        <f t="shared" si="8"/>
        <v/>
      </c>
      <c r="F105" s="440" t="str">
        <f t="shared" si="9"/>
        <v/>
      </c>
      <c r="G105" s="439" t="str">
        <f t="shared" si="10"/>
        <v/>
      </c>
      <c r="H105" s="440" t="str">
        <f t="shared" si="11"/>
        <v/>
      </c>
      <c r="I105" s="439"/>
      <c r="J105" s="441"/>
    </row>
    <row r="106" spans="1:10">
      <c r="A106" s="27"/>
      <c r="B106" s="502">
        <v>41091</v>
      </c>
      <c r="C106" s="448"/>
      <c r="D106" s="449"/>
      <c r="E106" s="439" t="str">
        <f t="shared" si="8"/>
        <v/>
      </c>
      <c r="F106" s="440" t="str">
        <f t="shared" si="9"/>
        <v/>
      </c>
      <c r="G106" s="439" t="str">
        <f t="shared" si="10"/>
        <v/>
      </c>
      <c r="H106" s="440" t="str">
        <f t="shared" si="11"/>
        <v/>
      </c>
      <c r="I106" s="439"/>
      <c r="J106" s="441"/>
    </row>
    <row r="107" spans="1:10">
      <c r="A107" s="27"/>
      <c r="B107" s="502">
        <v>41122</v>
      </c>
      <c r="C107" s="448"/>
      <c r="D107" s="449"/>
      <c r="E107" s="439" t="str">
        <f t="shared" si="8"/>
        <v/>
      </c>
      <c r="F107" s="440" t="str">
        <f t="shared" si="9"/>
        <v/>
      </c>
      <c r="G107" s="439" t="str">
        <f t="shared" si="10"/>
        <v/>
      </c>
      <c r="H107" s="440" t="str">
        <f t="shared" si="11"/>
        <v/>
      </c>
      <c r="I107" s="439"/>
      <c r="J107" s="441"/>
    </row>
    <row r="108" spans="1:10">
      <c r="A108" s="27"/>
      <c r="B108" s="502">
        <v>41153</v>
      </c>
      <c r="C108" s="448"/>
      <c r="D108" s="449"/>
      <c r="E108" s="439" t="str">
        <f t="shared" si="8"/>
        <v/>
      </c>
      <c r="F108" s="440" t="str">
        <f t="shared" si="9"/>
        <v/>
      </c>
      <c r="G108" s="439" t="str">
        <f t="shared" si="10"/>
        <v/>
      </c>
      <c r="H108" s="440" t="str">
        <f t="shared" si="11"/>
        <v/>
      </c>
      <c r="I108" s="439"/>
      <c r="J108" s="441"/>
    </row>
    <row r="109" spans="1:10">
      <c r="A109" s="27"/>
      <c r="B109" s="502">
        <v>41183</v>
      </c>
      <c r="C109" s="448"/>
      <c r="D109" s="449"/>
      <c r="E109" s="439" t="str">
        <f t="shared" si="8"/>
        <v/>
      </c>
      <c r="F109" s="440" t="str">
        <f t="shared" si="9"/>
        <v/>
      </c>
      <c r="G109" s="439" t="str">
        <f t="shared" si="10"/>
        <v/>
      </c>
      <c r="H109" s="440" t="str">
        <f t="shared" si="11"/>
        <v/>
      </c>
      <c r="I109" s="439"/>
      <c r="J109" s="441"/>
    </row>
    <row r="110" spans="1:10">
      <c r="A110" s="27"/>
      <c r="B110" s="502">
        <v>41214</v>
      </c>
      <c r="C110" s="448"/>
      <c r="D110" s="449"/>
      <c r="E110" s="439" t="str">
        <f t="shared" si="8"/>
        <v/>
      </c>
      <c r="F110" s="440" t="str">
        <f t="shared" si="9"/>
        <v/>
      </c>
      <c r="G110" s="439" t="str">
        <f t="shared" si="10"/>
        <v/>
      </c>
      <c r="H110" s="440" t="str">
        <f t="shared" si="11"/>
        <v/>
      </c>
      <c r="I110" s="439"/>
      <c r="J110" s="441"/>
    </row>
    <row r="111" spans="1:10" ht="13.5" thickBot="1">
      <c r="A111" s="28"/>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row r="116" spans="3:4">
      <c r="C116" s="281"/>
      <c r="D116" s="281"/>
    </row>
    <row r="117" spans="3:4">
      <c r="C117" s="281"/>
      <c r="D117" s="281"/>
    </row>
    <row r="118" spans="3:4">
      <c r="C118" s="281"/>
      <c r="D118" s="281"/>
    </row>
    <row r="119" spans="3:4">
      <c r="C119" s="281"/>
      <c r="D119" s="281"/>
    </row>
    <row r="120" spans="3:4">
      <c r="C120" s="281"/>
      <c r="D120" s="281"/>
    </row>
    <row r="121" spans="3:4">
      <c r="C121" s="281"/>
      <c r="D121" s="281"/>
    </row>
    <row r="122" spans="3:4">
      <c r="C122" s="281"/>
      <c r="D122" s="281"/>
    </row>
    <row r="123" spans="3:4">
      <c r="C123" s="281"/>
      <c r="D123" s="281"/>
    </row>
    <row r="124" spans="3:4">
      <c r="C124" s="281"/>
      <c r="D124" s="281"/>
    </row>
    <row r="125" spans="3:4">
      <c r="C125" s="281"/>
      <c r="D125" s="281"/>
    </row>
    <row r="126" spans="3:4">
      <c r="C126" s="281"/>
      <c r="D126" s="281"/>
    </row>
    <row r="127" spans="3:4">
      <c r="C127" s="281"/>
      <c r="D127" s="281"/>
    </row>
    <row r="128" spans="3:4">
      <c r="C128" s="281"/>
      <c r="D128" s="281"/>
    </row>
    <row r="129" spans="3:4">
      <c r="C129" s="281"/>
      <c r="D129" s="281"/>
    </row>
    <row r="130" spans="3:4">
      <c r="C130" s="281"/>
      <c r="D130" s="281"/>
    </row>
    <row r="131" spans="3:4">
      <c r="C131" s="281"/>
      <c r="D131" s="281"/>
    </row>
    <row r="132" spans="3:4">
      <c r="C132" s="281"/>
      <c r="D132" s="281"/>
    </row>
    <row r="133" spans="3:4">
      <c r="C133" s="281"/>
      <c r="D133" s="281"/>
    </row>
    <row r="134" spans="3:4">
      <c r="C134" s="281"/>
      <c r="D134" s="281"/>
    </row>
    <row r="135" spans="3:4">
      <c r="C135" s="281"/>
      <c r="D135" s="281"/>
    </row>
    <row r="136" spans="3:4">
      <c r="C136" s="281"/>
      <c r="D136" s="281"/>
    </row>
    <row r="137" spans="3:4">
      <c r="C137" s="281"/>
      <c r="D137" s="281"/>
    </row>
    <row r="138" spans="3:4">
      <c r="C138" s="281"/>
      <c r="D138" s="281"/>
    </row>
    <row r="139" spans="3:4">
      <c r="C139" s="281"/>
      <c r="D139" s="281"/>
    </row>
    <row r="140" spans="3:4">
      <c r="C140" s="281"/>
      <c r="D140" s="281"/>
    </row>
    <row r="141" spans="3:4">
      <c r="C141" s="281"/>
      <c r="D141" s="281"/>
    </row>
    <row r="142" spans="3:4">
      <c r="C142" s="281"/>
      <c r="D142" s="281"/>
    </row>
    <row r="143" spans="3:4">
      <c r="C143" s="281"/>
      <c r="D143" s="281"/>
    </row>
    <row r="144" spans="3:4">
      <c r="C144" s="281"/>
      <c r="D144" s="281"/>
    </row>
    <row r="145" spans="3:4">
      <c r="C145" s="281"/>
      <c r="D145" s="281"/>
    </row>
    <row r="146" spans="3:4">
      <c r="C146" s="281"/>
      <c r="D146" s="281"/>
    </row>
    <row r="147" spans="3:4">
      <c r="C147" s="281"/>
      <c r="D147" s="281"/>
    </row>
    <row r="148" spans="3:4">
      <c r="C148" s="281"/>
      <c r="D148" s="281"/>
    </row>
    <row r="149" spans="3:4">
      <c r="C149" s="281"/>
      <c r="D149" s="281"/>
    </row>
    <row r="150" spans="3:4">
      <c r="C150" s="281"/>
      <c r="D150" s="281"/>
    </row>
    <row r="151" spans="3:4">
      <c r="C151" s="281"/>
      <c r="D151" s="281"/>
    </row>
    <row r="152" spans="3:4">
      <c r="C152" s="281"/>
      <c r="D152" s="281"/>
    </row>
    <row r="153" spans="3:4">
      <c r="C153" s="281"/>
      <c r="D153" s="281"/>
    </row>
    <row r="154" spans="3:4">
      <c r="C154" s="281"/>
      <c r="D154" s="281"/>
    </row>
    <row r="155" spans="3:4">
      <c r="C155" s="281"/>
      <c r="D155" s="281"/>
    </row>
    <row r="156" spans="3:4">
      <c r="C156" s="281"/>
      <c r="D156" s="281"/>
    </row>
    <row r="157" spans="3:4">
      <c r="C157" s="281"/>
      <c r="D157" s="281"/>
    </row>
    <row r="158" spans="3:4">
      <c r="C158" s="281"/>
      <c r="D158" s="281"/>
    </row>
    <row r="159" spans="3:4">
      <c r="C159" s="281"/>
      <c r="D159" s="281"/>
    </row>
    <row r="160" spans="3:4">
      <c r="C160" s="281"/>
      <c r="D160" s="281"/>
    </row>
    <row r="161" spans="3:4">
      <c r="C161" s="281"/>
      <c r="D161" s="281"/>
    </row>
    <row r="162" spans="3:4">
      <c r="C162" s="281"/>
      <c r="D162" s="281"/>
    </row>
    <row r="163" spans="3:4">
      <c r="C163" s="281"/>
      <c r="D163" s="281"/>
    </row>
    <row r="164" spans="3:4">
      <c r="C164" s="281"/>
      <c r="D164" s="281"/>
    </row>
    <row r="165" spans="3:4">
      <c r="C165" s="281"/>
      <c r="D165" s="281"/>
    </row>
    <row r="166" spans="3:4">
      <c r="C166" s="281"/>
      <c r="D166" s="281"/>
    </row>
    <row r="167" spans="3:4">
      <c r="C167" s="281"/>
      <c r="D167" s="281"/>
    </row>
    <row r="168" spans="3:4">
      <c r="C168" s="281"/>
      <c r="D168" s="281"/>
    </row>
    <row r="169" spans="3:4">
      <c r="C169" s="281"/>
      <c r="D169" s="281"/>
    </row>
    <row r="170" spans="3:4">
      <c r="C170" s="281"/>
      <c r="D170" s="281"/>
    </row>
    <row r="171" spans="3:4">
      <c r="C171" s="281"/>
      <c r="D171" s="281"/>
    </row>
    <row r="172" spans="3:4">
      <c r="C172" s="281"/>
      <c r="D172" s="281"/>
    </row>
    <row r="173" spans="3:4">
      <c r="C173" s="281"/>
      <c r="D173" s="281"/>
    </row>
    <row r="174" spans="3:4">
      <c r="C174" s="281"/>
      <c r="D174" s="281"/>
    </row>
    <row r="175" spans="3:4">
      <c r="C175" s="281"/>
      <c r="D175" s="281"/>
    </row>
    <row r="176" spans="3:4">
      <c r="C176" s="281"/>
      <c r="D176" s="281"/>
    </row>
    <row r="177" spans="3:4">
      <c r="C177" s="281"/>
      <c r="D177" s="281"/>
    </row>
    <row r="178" spans="3:4">
      <c r="C178" s="281"/>
      <c r="D178" s="281"/>
    </row>
    <row r="179" spans="3:4">
      <c r="C179" s="281"/>
      <c r="D179" s="281"/>
    </row>
    <row r="180" spans="3:4">
      <c r="C180" s="281"/>
      <c r="D180" s="281"/>
    </row>
    <row r="181" spans="3:4">
      <c r="C181" s="281"/>
      <c r="D181" s="281"/>
    </row>
    <row r="182" spans="3:4">
      <c r="C182" s="281"/>
      <c r="D182" s="281"/>
    </row>
    <row r="183" spans="3:4">
      <c r="C183" s="281"/>
      <c r="D183" s="281"/>
    </row>
    <row r="184" spans="3:4">
      <c r="C184" s="281"/>
      <c r="D184" s="281"/>
    </row>
    <row r="185" spans="3:4">
      <c r="C185" s="281"/>
      <c r="D185" s="281"/>
    </row>
    <row r="186" spans="3:4">
      <c r="C186" s="281"/>
      <c r="D186" s="281"/>
    </row>
    <row r="187" spans="3:4">
      <c r="C187" s="281"/>
      <c r="D187" s="281"/>
    </row>
    <row r="188" spans="3:4">
      <c r="C188" s="281"/>
      <c r="D188" s="281"/>
    </row>
    <row r="189" spans="3:4">
      <c r="C189" s="281"/>
      <c r="D189" s="281"/>
    </row>
    <row r="190" spans="3:4">
      <c r="C190" s="281"/>
      <c r="D190" s="281"/>
    </row>
    <row r="191" spans="3:4">
      <c r="C191" s="281"/>
      <c r="D191" s="281"/>
    </row>
    <row r="192" spans="3:4">
      <c r="C192" s="281"/>
      <c r="D192" s="281"/>
    </row>
    <row r="193" spans="3:4">
      <c r="C193" s="281"/>
      <c r="D193" s="281"/>
    </row>
    <row r="194" spans="3:4">
      <c r="C194" s="281"/>
      <c r="D194" s="281"/>
    </row>
    <row r="195" spans="3:4">
      <c r="C195" s="281"/>
      <c r="D195" s="281"/>
    </row>
    <row r="196" spans="3:4">
      <c r="C196" s="281"/>
      <c r="D196" s="281"/>
    </row>
    <row r="197" spans="3:4">
      <c r="C197" s="281"/>
      <c r="D197" s="281"/>
    </row>
    <row r="198" spans="3:4">
      <c r="C198" s="281"/>
      <c r="D198" s="281"/>
    </row>
    <row r="199" spans="3:4">
      <c r="C199" s="281"/>
      <c r="D199" s="281"/>
    </row>
    <row r="200" spans="3:4">
      <c r="C200" s="281"/>
      <c r="D200" s="281"/>
    </row>
    <row r="201" spans="3:4">
      <c r="C201" s="281"/>
      <c r="D201" s="281"/>
    </row>
    <row r="202" spans="3:4">
      <c r="C202" s="281"/>
      <c r="D202" s="281"/>
    </row>
    <row r="203" spans="3:4">
      <c r="C203" s="281"/>
      <c r="D203" s="281"/>
    </row>
    <row r="204" spans="3:4">
      <c r="C204" s="281"/>
      <c r="D204" s="281"/>
    </row>
    <row r="205" spans="3:4">
      <c r="C205" s="281"/>
      <c r="D205" s="281"/>
    </row>
    <row r="206" spans="3:4">
      <c r="C206" s="281"/>
      <c r="D206" s="281"/>
    </row>
    <row r="207" spans="3:4">
      <c r="C207" s="281"/>
      <c r="D207" s="281"/>
    </row>
    <row r="208" spans="3:4">
      <c r="C208" s="281"/>
      <c r="D208" s="281"/>
    </row>
    <row r="209" spans="3:4">
      <c r="C209" s="281"/>
      <c r="D209" s="281"/>
    </row>
    <row r="210" spans="3:4">
      <c r="C210" s="281"/>
      <c r="D210" s="281"/>
    </row>
    <row r="211" spans="3:4">
      <c r="C211" s="281"/>
      <c r="D211" s="281"/>
    </row>
    <row r="212" spans="3:4">
      <c r="C212" s="281"/>
      <c r="D212" s="281"/>
    </row>
    <row r="213" spans="3:4">
      <c r="C213" s="281"/>
      <c r="D213" s="281"/>
    </row>
    <row r="214" spans="3:4">
      <c r="C214" s="281"/>
      <c r="D214" s="281"/>
    </row>
    <row r="215" spans="3:4">
      <c r="C215" s="281"/>
      <c r="D215" s="281"/>
    </row>
    <row r="216" spans="3:4">
      <c r="C216" s="281"/>
      <c r="D216" s="281"/>
    </row>
    <row r="217" spans="3:4">
      <c r="C217" s="281"/>
      <c r="D217" s="281"/>
    </row>
    <row r="218" spans="3:4">
      <c r="C218" s="281"/>
      <c r="D218" s="281"/>
    </row>
    <row r="219" spans="3:4">
      <c r="C219" s="281"/>
      <c r="D219" s="281"/>
    </row>
    <row r="220" spans="3:4">
      <c r="C220" s="281"/>
      <c r="D220" s="281"/>
    </row>
    <row r="221" spans="3:4">
      <c r="C221" s="281"/>
      <c r="D221" s="281"/>
    </row>
    <row r="222" spans="3:4">
      <c r="C222" s="281"/>
      <c r="D222" s="281"/>
    </row>
    <row r="223" spans="3:4">
      <c r="C223" s="281"/>
      <c r="D223" s="281"/>
    </row>
    <row r="224" spans="3:4">
      <c r="C224" s="281"/>
      <c r="D224" s="281"/>
    </row>
    <row r="225" spans="3:4">
      <c r="C225" s="281"/>
      <c r="D225" s="281"/>
    </row>
    <row r="226" spans="3:4">
      <c r="C226" s="281"/>
      <c r="D226" s="281"/>
    </row>
    <row r="227" spans="3:4">
      <c r="C227" s="281"/>
      <c r="D227" s="281"/>
    </row>
    <row r="228" spans="3:4">
      <c r="C228" s="281"/>
      <c r="D228" s="281"/>
    </row>
    <row r="229" spans="3:4">
      <c r="C229" s="281"/>
      <c r="D229" s="281"/>
    </row>
    <row r="230" spans="3:4">
      <c r="C230" s="281"/>
      <c r="D230" s="281"/>
    </row>
    <row r="231" spans="3:4">
      <c r="C231" s="281"/>
      <c r="D231" s="281"/>
    </row>
    <row r="232" spans="3:4">
      <c r="C232" s="281"/>
      <c r="D232" s="281"/>
    </row>
    <row r="233" spans="3:4">
      <c r="C233" s="281"/>
      <c r="D233" s="281"/>
    </row>
    <row r="234" spans="3:4">
      <c r="C234" s="281"/>
      <c r="D234" s="281"/>
    </row>
    <row r="235" spans="3:4">
      <c r="C235" s="281"/>
      <c r="D235" s="281"/>
    </row>
    <row r="236" spans="3:4">
      <c r="C236" s="281"/>
      <c r="D236" s="281"/>
    </row>
    <row r="237" spans="3:4">
      <c r="C237" s="281"/>
      <c r="D237" s="281"/>
    </row>
    <row r="238" spans="3:4">
      <c r="C238" s="281"/>
      <c r="D238" s="281"/>
    </row>
    <row r="239" spans="3:4">
      <c r="C239" s="281"/>
      <c r="D239" s="281"/>
    </row>
    <row r="240" spans="3:4">
      <c r="C240" s="281"/>
      <c r="D240" s="281"/>
    </row>
    <row r="241" spans="3:4">
      <c r="C241" s="281"/>
      <c r="D241" s="281"/>
    </row>
    <row r="242" spans="3:4">
      <c r="C242" s="281"/>
      <c r="D242" s="281"/>
    </row>
    <row r="243" spans="3:4">
      <c r="C243" s="281"/>
      <c r="D243" s="281"/>
    </row>
    <row r="244" spans="3:4">
      <c r="C244" s="281"/>
      <c r="D244" s="281"/>
    </row>
    <row r="245" spans="3:4">
      <c r="C245" s="281"/>
      <c r="D245" s="281"/>
    </row>
    <row r="246" spans="3:4">
      <c r="C246" s="281"/>
      <c r="D246" s="281"/>
    </row>
    <row r="247" spans="3:4">
      <c r="C247" s="281"/>
      <c r="D247" s="281"/>
    </row>
    <row r="248" spans="3:4">
      <c r="C248" s="281"/>
      <c r="D248" s="281"/>
    </row>
    <row r="249" spans="3:4">
      <c r="C249" s="281"/>
      <c r="D249" s="281"/>
    </row>
    <row r="250" spans="3:4">
      <c r="C250" s="281"/>
      <c r="D250" s="281"/>
    </row>
    <row r="251" spans="3:4">
      <c r="C251" s="281"/>
      <c r="D251" s="281"/>
    </row>
    <row r="252" spans="3:4">
      <c r="C252" s="281"/>
      <c r="D252" s="281"/>
    </row>
    <row r="253" spans="3:4">
      <c r="C253" s="281"/>
      <c r="D253" s="281"/>
    </row>
    <row r="254" spans="3:4">
      <c r="C254" s="281"/>
      <c r="D254" s="281"/>
    </row>
    <row r="255" spans="3:4">
      <c r="C255" s="281"/>
      <c r="D255" s="281"/>
    </row>
    <row r="256" spans="3:4">
      <c r="C256" s="281"/>
      <c r="D256" s="281"/>
    </row>
    <row r="257" spans="3:4">
      <c r="C257" s="281"/>
      <c r="D257" s="281"/>
    </row>
    <row r="258" spans="3:4">
      <c r="C258" s="281"/>
      <c r="D258" s="281"/>
    </row>
    <row r="259" spans="3:4">
      <c r="C259" s="281"/>
      <c r="D259" s="281"/>
    </row>
    <row r="260" spans="3:4">
      <c r="C260" s="281"/>
      <c r="D260" s="281"/>
    </row>
    <row r="261" spans="3:4">
      <c r="C261" s="281"/>
      <c r="D261" s="281"/>
    </row>
    <row r="262" spans="3:4">
      <c r="C262" s="281"/>
      <c r="D262" s="281"/>
    </row>
    <row r="263" spans="3:4">
      <c r="C263" s="281"/>
      <c r="D263" s="281"/>
    </row>
    <row r="264" spans="3:4">
      <c r="C264" s="281"/>
      <c r="D264" s="281"/>
    </row>
    <row r="265" spans="3:4">
      <c r="C265" s="281"/>
      <c r="D265" s="281"/>
    </row>
    <row r="266" spans="3:4">
      <c r="C266" s="281"/>
      <c r="D266" s="281"/>
    </row>
    <row r="267" spans="3:4">
      <c r="C267" s="281"/>
      <c r="D267" s="281"/>
    </row>
    <row r="268" spans="3:4">
      <c r="C268" s="281"/>
      <c r="D268" s="281"/>
    </row>
    <row r="269" spans="3:4">
      <c r="C269" s="281"/>
      <c r="D269" s="281"/>
    </row>
    <row r="270" spans="3:4">
      <c r="C270" s="281"/>
      <c r="D270" s="281"/>
    </row>
    <row r="271" spans="3:4">
      <c r="C271" s="281"/>
      <c r="D271" s="281"/>
    </row>
    <row r="272" spans="3:4">
      <c r="C272" s="281"/>
      <c r="D272" s="281"/>
    </row>
    <row r="273" spans="3:4">
      <c r="C273" s="281"/>
      <c r="D273" s="281"/>
    </row>
    <row r="274" spans="3:4">
      <c r="C274" s="281"/>
      <c r="D274" s="281"/>
    </row>
    <row r="275" spans="3:4">
      <c r="C275" s="281"/>
      <c r="D275" s="281"/>
    </row>
    <row r="276" spans="3:4">
      <c r="C276" s="281"/>
      <c r="D276" s="281"/>
    </row>
    <row r="277" spans="3:4">
      <c r="C277" s="281"/>
      <c r="D277" s="281"/>
    </row>
    <row r="278" spans="3:4">
      <c r="C278" s="281"/>
      <c r="D278" s="281"/>
    </row>
    <row r="279" spans="3:4">
      <c r="C279" s="281"/>
      <c r="D279" s="281"/>
    </row>
    <row r="280" spans="3:4">
      <c r="C280" s="281"/>
      <c r="D280" s="281"/>
    </row>
    <row r="281" spans="3:4">
      <c r="C281" s="281"/>
      <c r="D281" s="281"/>
    </row>
    <row r="282" spans="3:4">
      <c r="C282" s="281"/>
      <c r="D282" s="281"/>
    </row>
    <row r="283" spans="3:4">
      <c r="C283" s="281"/>
      <c r="D283" s="281"/>
    </row>
    <row r="284" spans="3:4">
      <c r="C284" s="281"/>
      <c r="D284" s="281"/>
    </row>
    <row r="285" spans="3:4">
      <c r="C285" s="281"/>
      <c r="D285" s="281"/>
    </row>
    <row r="286" spans="3:4">
      <c r="C286" s="281"/>
      <c r="D286" s="281"/>
    </row>
    <row r="287" spans="3:4">
      <c r="C287" s="281"/>
      <c r="D287" s="281"/>
    </row>
    <row r="288" spans="3:4">
      <c r="C288" s="281"/>
      <c r="D288" s="281"/>
    </row>
    <row r="289" spans="3:4">
      <c r="C289" s="281"/>
      <c r="D289" s="281"/>
    </row>
    <row r="290" spans="3:4">
      <c r="C290" s="281"/>
      <c r="D290" s="281"/>
    </row>
    <row r="291" spans="3:4">
      <c r="C291" s="281"/>
      <c r="D291" s="281"/>
    </row>
    <row r="292" spans="3:4">
      <c r="C292" s="281"/>
      <c r="D292" s="281"/>
    </row>
    <row r="293" spans="3:4">
      <c r="C293" s="281"/>
      <c r="D293" s="281"/>
    </row>
    <row r="294" spans="3:4">
      <c r="C294" s="281"/>
      <c r="D294" s="281"/>
    </row>
    <row r="295" spans="3:4">
      <c r="C295" s="281"/>
      <c r="D295" s="281"/>
    </row>
    <row r="296" spans="3:4">
      <c r="C296" s="281"/>
      <c r="D296" s="281"/>
    </row>
    <row r="297" spans="3:4">
      <c r="C297" s="281"/>
      <c r="D297" s="281"/>
    </row>
    <row r="298" spans="3:4">
      <c r="C298" s="281"/>
      <c r="D298" s="281"/>
    </row>
    <row r="299" spans="3:4">
      <c r="C299" s="281"/>
      <c r="D299" s="281"/>
    </row>
    <row r="300" spans="3:4">
      <c r="C300" s="281"/>
      <c r="D300" s="281"/>
    </row>
    <row r="301" spans="3:4">
      <c r="C301" s="281"/>
      <c r="D301" s="281"/>
    </row>
    <row r="302" spans="3:4">
      <c r="C302" s="281"/>
      <c r="D302" s="281"/>
    </row>
    <row r="303" spans="3:4">
      <c r="C303" s="281"/>
      <c r="D303" s="281"/>
    </row>
    <row r="304" spans="3:4">
      <c r="C304" s="281"/>
      <c r="D304" s="281"/>
    </row>
    <row r="305" spans="3:4">
      <c r="C305" s="281"/>
      <c r="D305" s="281"/>
    </row>
    <row r="306" spans="3:4">
      <c r="C306" s="281"/>
      <c r="D306" s="281"/>
    </row>
    <row r="307" spans="3:4">
      <c r="C307" s="281"/>
      <c r="D307" s="281"/>
    </row>
    <row r="308" spans="3:4">
      <c r="C308" s="281"/>
      <c r="D308" s="281"/>
    </row>
    <row r="309" spans="3:4">
      <c r="C309" s="281"/>
      <c r="D309" s="281"/>
    </row>
    <row r="310" spans="3:4">
      <c r="C310" s="281"/>
      <c r="D310" s="281"/>
    </row>
    <row r="311" spans="3:4">
      <c r="C311" s="281"/>
      <c r="D311" s="281"/>
    </row>
    <row r="312" spans="3:4">
      <c r="C312" s="281"/>
      <c r="D312" s="281"/>
    </row>
    <row r="313" spans="3:4">
      <c r="C313" s="281"/>
      <c r="D313" s="281"/>
    </row>
    <row r="314" spans="3:4">
      <c r="C314" s="281"/>
      <c r="D314" s="281"/>
    </row>
    <row r="315" spans="3:4">
      <c r="C315" s="281"/>
      <c r="D315" s="281"/>
    </row>
    <row r="316" spans="3:4">
      <c r="C316" s="281"/>
      <c r="D316" s="281"/>
    </row>
    <row r="317" spans="3:4">
      <c r="C317" s="281"/>
      <c r="D317" s="281"/>
    </row>
    <row r="318" spans="3:4">
      <c r="C318" s="281"/>
      <c r="D318" s="281"/>
    </row>
    <row r="319" spans="3:4">
      <c r="C319" s="281"/>
      <c r="D319" s="281"/>
    </row>
    <row r="320" spans="3:4">
      <c r="C320" s="281"/>
      <c r="D320" s="281"/>
    </row>
    <row r="321" spans="3:4">
      <c r="C321" s="281"/>
      <c r="D321" s="281"/>
    </row>
    <row r="322" spans="3:4">
      <c r="C322" s="281"/>
      <c r="D322" s="281"/>
    </row>
    <row r="323" spans="3:4">
      <c r="C323" s="281"/>
      <c r="D323" s="281"/>
    </row>
    <row r="324" spans="3:4">
      <c r="C324" s="281"/>
      <c r="D324" s="281"/>
    </row>
    <row r="325" spans="3:4">
      <c r="C325" s="281"/>
      <c r="D325" s="281"/>
    </row>
    <row r="326" spans="3:4">
      <c r="C326" s="281"/>
      <c r="D326" s="281"/>
    </row>
    <row r="327" spans="3:4">
      <c r="C327" s="281"/>
      <c r="D327" s="281"/>
    </row>
    <row r="328" spans="3:4">
      <c r="C328" s="281"/>
      <c r="D328" s="281"/>
    </row>
    <row r="329" spans="3:4">
      <c r="C329" s="281"/>
      <c r="D329" s="281"/>
    </row>
    <row r="330" spans="3:4">
      <c r="C330" s="281"/>
      <c r="D330" s="281"/>
    </row>
    <row r="331" spans="3:4">
      <c r="C331" s="281"/>
      <c r="D331" s="281"/>
    </row>
    <row r="332" spans="3:4">
      <c r="C332" s="281"/>
      <c r="D332" s="281"/>
    </row>
    <row r="333" spans="3:4">
      <c r="C333" s="281"/>
      <c r="D333" s="281"/>
    </row>
    <row r="334" spans="3:4">
      <c r="C334" s="281"/>
      <c r="D334" s="281"/>
    </row>
    <row r="335" spans="3:4">
      <c r="C335" s="281"/>
      <c r="D335" s="281"/>
    </row>
    <row r="336" spans="3:4">
      <c r="C336" s="281"/>
      <c r="D336" s="281"/>
    </row>
    <row r="337" spans="3:4">
      <c r="C337" s="281"/>
      <c r="D337" s="281"/>
    </row>
    <row r="338" spans="3:4">
      <c r="C338" s="281"/>
      <c r="D338" s="281"/>
    </row>
    <row r="339" spans="3:4">
      <c r="C339" s="281"/>
      <c r="D339" s="281"/>
    </row>
    <row r="340" spans="3:4">
      <c r="C340" s="281"/>
      <c r="D340" s="281"/>
    </row>
    <row r="341" spans="3:4">
      <c r="C341" s="281"/>
      <c r="D341" s="281"/>
    </row>
    <row r="342" spans="3:4">
      <c r="C342" s="281"/>
      <c r="D342" s="281"/>
    </row>
    <row r="343" spans="3:4">
      <c r="C343" s="281"/>
      <c r="D343" s="281"/>
    </row>
    <row r="344" spans="3:4">
      <c r="C344" s="281"/>
      <c r="D344" s="281"/>
    </row>
    <row r="345" spans="3:4">
      <c r="C345" s="281"/>
      <c r="D345" s="281"/>
    </row>
    <row r="346" spans="3:4">
      <c r="C346" s="281"/>
      <c r="D346" s="281"/>
    </row>
    <row r="347" spans="3:4">
      <c r="C347" s="281"/>
      <c r="D347" s="281"/>
    </row>
    <row r="348" spans="3:4">
      <c r="C348" s="281"/>
      <c r="D348" s="281"/>
    </row>
    <row r="349" spans="3:4">
      <c r="C349" s="281"/>
      <c r="D349" s="281"/>
    </row>
    <row r="350" spans="3:4">
      <c r="C350" s="281"/>
      <c r="D350" s="281"/>
    </row>
    <row r="351" spans="3:4">
      <c r="C351" s="281"/>
      <c r="D351" s="281"/>
    </row>
    <row r="352" spans="3:4">
      <c r="C352" s="281"/>
      <c r="D352" s="281"/>
    </row>
    <row r="353" spans="3:4">
      <c r="C353" s="281"/>
      <c r="D353" s="281"/>
    </row>
    <row r="354" spans="3:4">
      <c r="C354" s="281"/>
      <c r="D354" s="281"/>
    </row>
    <row r="355" spans="3:4">
      <c r="C355" s="281"/>
      <c r="D355" s="281"/>
    </row>
    <row r="356" spans="3:4">
      <c r="C356" s="281"/>
      <c r="D356" s="281"/>
    </row>
    <row r="357" spans="3:4">
      <c r="C357" s="281"/>
      <c r="D357" s="281"/>
    </row>
    <row r="358" spans="3:4">
      <c r="C358" s="281"/>
      <c r="D358" s="281"/>
    </row>
    <row r="359" spans="3:4">
      <c r="C359" s="281"/>
      <c r="D359" s="281"/>
    </row>
    <row r="360" spans="3:4">
      <c r="C360" s="281"/>
      <c r="D360" s="281"/>
    </row>
    <row r="361" spans="3:4">
      <c r="C361" s="281"/>
      <c r="D361" s="281"/>
    </row>
    <row r="362" spans="3:4">
      <c r="C362" s="281"/>
      <c r="D362" s="281"/>
    </row>
    <row r="363" spans="3:4">
      <c r="C363" s="281"/>
      <c r="D363" s="281"/>
    </row>
    <row r="364" spans="3:4">
      <c r="C364" s="281"/>
      <c r="D364" s="281"/>
    </row>
    <row r="365" spans="3:4">
      <c r="C365" s="281"/>
      <c r="D365" s="281"/>
    </row>
    <row r="366" spans="3:4">
      <c r="C366" s="281"/>
      <c r="D366" s="281"/>
    </row>
    <row r="367" spans="3:4">
      <c r="C367" s="281"/>
      <c r="D367" s="281"/>
    </row>
    <row r="368" spans="3:4">
      <c r="C368" s="281"/>
      <c r="D368" s="281"/>
    </row>
    <row r="369" spans="3:4">
      <c r="C369" s="281"/>
      <c r="D369" s="281"/>
    </row>
    <row r="370" spans="3:4">
      <c r="C370" s="281"/>
      <c r="D370" s="281"/>
    </row>
    <row r="371" spans="3:4">
      <c r="C371" s="281"/>
      <c r="D371" s="281"/>
    </row>
    <row r="372" spans="3:4">
      <c r="C372" s="281"/>
      <c r="D372" s="281"/>
    </row>
    <row r="373" spans="3:4">
      <c r="C373" s="281"/>
      <c r="D373" s="281"/>
    </row>
    <row r="374" spans="3:4">
      <c r="C374" s="281"/>
      <c r="D374" s="281"/>
    </row>
    <row r="375" spans="3:4">
      <c r="C375" s="281"/>
      <c r="D375" s="281"/>
    </row>
    <row r="376" spans="3:4">
      <c r="C376" s="281"/>
      <c r="D376" s="281"/>
    </row>
    <row r="377" spans="3:4">
      <c r="C377" s="281"/>
      <c r="D377" s="281"/>
    </row>
    <row r="378" spans="3:4">
      <c r="C378" s="281"/>
      <c r="D378" s="281"/>
    </row>
    <row r="379" spans="3:4">
      <c r="C379" s="281"/>
      <c r="D379" s="281"/>
    </row>
    <row r="380" spans="3:4">
      <c r="C380" s="281"/>
      <c r="D380" s="281"/>
    </row>
    <row r="381" spans="3:4">
      <c r="C381" s="281"/>
      <c r="D381" s="281"/>
    </row>
    <row r="382" spans="3:4">
      <c r="C382" s="281"/>
      <c r="D382" s="281"/>
    </row>
    <row r="383" spans="3:4">
      <c r="C383" s="281"/>
      <c r="D383" s="281"/>
    </row>
    <row r="384" spans="3:4">
      <c r="C384" s="281"/>
      <c r="D384" s="281"/>
    </row>
    <row r="385" spans="3:4">
      <c r="C385" s="281"/>
      <c r="D385" s="281"/>
    </row>
    <row r="386" spans="3:4">
      <c r="C386" s="281"/>
      <c r="D386" s="281"/>
    </row>
    <row r="387" spans="3:4">
      <c r="C387" s="281"/>
      <c r="D387" s="281"/>
    </row>
    <row r="388" spans="3:4">
      <c r="C388" s="281"/>
      <c r="D388" s="281"/>
    </row>
    <row r="389" spans="3:4">
      <c r="C389" s="281"/>
      <c r="D389" s="281"/>
    </row>
    <row r="390" spans="3:4">
      <c r="C390" s="281"/>
      <c r="D390" s="281"/>
    </row>
    <row r="391" spans="3:4">
      <c r="C391" s="281"/>
      <c r="D391" s="281"/>
    </row>
    <row r="392" spans="3:4">
      <c r="C392" s="281"/>
      <c r="D392" s="281"/>
    </row>
    <row r="393" spans="3:4">
      <c r="C393" s="281"/>
      <c r="D393" s="281"/>
    </row>
    <row r="394" spans="3:4">
      <c r="C394" s="281"/>
      <c r="D394" s="281"/>
    </row>
    <row r="395" spans="3:4">
      <c r="C395" s="281"/>
      <c r="D395" s="281"/>
    </row>
    <row r="396" spans="3:4">
      <c r="C396" s="281"/>
      <c r="D396" s="281"/>
    </row>
    <row r="397" spans="3:4">
      <c r="C397" s="281"/>
      <c r="D397" s="281"/>
    </row>
    <row r="398" spans="3:4">
      <c r="C398" s="281"/>
      <c r="D398" s="281"/>
    </row>
    <row r="399" spans="3:4">
      <c r="C399" s="281"/>
      <c r="D399" s="281"/>
    </row>
    <row r="400" spans="3:4">
      <c r="C400" s="281"/>
      <c r="D400" s="281"/>
    </row>
    <row r="401" spans="3:4">
      <c r="C401" s="281"/>
      <c r="D401" s="281"/>
    </row>
    <row r="402" spans="3:4">
      <c r="C402" s="281"/>
      <c r="D402" s="281"/>
    </row>
    <row r="403" spans="3:4">
      <c r="C403" s="281"/>
      <c r="D403" s="281"/>
    </row>
    <row r="404" spans="3:4">
      <c r="C404" s="281"/>
      <c r="D404" s="281"/>
    </row>
    <row r="405" spans="3:4">
      <c r="C405" s="281"/>
      <c r="D405" s="281"/>
    </row>
    <row r="406" spans="3:4">
      <c r="C406" s="281"/>
      <c r="D406" s="281"/>
    </row>
    <row r="407" spans="3:4">
      <c r="C407" s="281"/>
      <c r="D407" s="281"/>
    </row>
    <row r="408" spans="3:4">
      <c r="C408" s="281"/>
      <c r="D408" s="281"/>
    </row>
    <row r="409" spans="3:4">
      <c r="C409" s="281"/>
      <c r="D409" s="281"/>
    </row>
    <row r="410" spans="3:4">
      <c r="C410" s="281"/>
      <c r="D410" s="281"/>
    </row>
    <row r="411" spans="3:4">
      <c r="C411" s="281"/>
      <c r="D411" s="281"/>
    </row>
    <row r="412" spans="3:4">
      <c r="C412" s="281"/>
      <c r="D412" s="281"/>
    </row>
    <row r="413" spans="3:4">
      <c r="C413" s="281"/>
      <c r="D413" s="281"/>
    </row>
    <row r="414" spans="3:4">
      <c r="C414" s="281"/>
      <c r="D414" s="281"/>
    </row>
    <row r="415" spans="3:4">
      <c r="C415" s="281"/>
      <c r="D415" s="281"/>
    </row>
    <row r="416" spans="3:4">
      <c r="C416" s="281"/>
      <c r="D416" s="281"/>
    </row>
    <row r="417" spans="3:4">
      <c r="C417" s="281"/>
      <c r="D417" s="281"/>
    </row>
    <row r="418" spans="3:4">
      <c r="C418" s="281"/>
      <c r="D418" s="281"/>
    </row>
    <row r="419" spans="3:4">
      <c r="C419" s="281"/>
      <c r="D419" s="281"/>
    </row>
    <row r="420" spans="3:4">
      <c r="C420" s="281"/>
      <c r="D420" s="281"/>
    </row>
    <row r="421" spans="3:4">
      <c r="C421" s="281"/>
      <c r="D421" s="281"/>
    </row>
    <row r="422" spans="3:4">
      <c r="C422" s="281"/>
      <c r="D422" s="281"/>
    </row>
    <row r="423" spans="3:4">
      <c r="C423" s="281"/>
      <c r="D423" s="281"/>
    </row>
    <row r="424" spans="3:4">
      <c r="C424" s="281"/>
      <c r="D424" s="281"/>
    </row>
    <row r="425" spans="3:4">
      <c r="C425" s="281"/>
      <c r="D425" s="281"/>
    </row>
    <row r="426" spans="3:4">
      <c r="C426" s="281"/>
      <c r="D426" s="281"/>
    </row>
    <row r="427" spans="3:4">
      <c r="C427" s="281"/>
      <c r="D427" s="281"/>
    </row>
    <row r="428" spans="3:4">
      <c r="C428" s="281"/>
      <c r="D428" s="281"/>
    </row>
    <row r="429" spans="3:4">
      <c r="C429" s="281"/>
      <c r="D429" s="281"/>
    </row>
    <row r="430" spans="3:4">
      <c r="C430" s="281"/>
      <c r="D430" s="281"/>
    </row>
    <row r="431" spans="3:4">
      <c r="C431" s="281"/>
      <c r="D431" s="281"/>
    </row>
    <row r="432" spans="3:4">
      <c r="C432" s="281"/>
      <c r="D432" s="281"/>
    </row>
    <row r="433" spans="3:4">
      <c r="C433" s="281"/>
      <c r="D433" s="281"/>
    </row>
    <row r="434" spans="3:4">
      <c r="C434" s="281"/>
      <c r="D434" s="281"/>
    </row>
    <row r="435" spans="3:4">
      <c r="C435" s="281"/>
      <c r="D435" s="281"/>
    </row>
    <row r="436" spans="3:4">
      <c r="C436" s="281"/>
      <c r="D436" s="281"/>
    </row>
    <row r="437" spans="3:4">
      <c r="C437" s="281"/>
      <c r="D437" s="281"/>
    </row>
    <row r="438" spans="3:4">
      <c r="C438" s="281"/>
      <c r="D438" s="281"/>
    </row>
    <row r="439" spans="3:4">
      <c r="C439" s="281"/>
      <c r="D439" s="281"/>
    </row>
    <row r="440" spans="3:4">
      <c r="C440" s="281"/>
      <c r="D440" s="281"/>
    </row>
    <row r="441" spans="3:4">
      <c r="C441" s="281"/>
      <c r="D441" s="281"/>
    </row>
    <row r="442" spans="3:4">
      <c r="C442" s="281"/>
      <c r="D442" s="281"/>
    </row>
    <row r="443" spans="3:4">
      <c r="C443" s="281"/>
      <c r="D443" s="281"/>
    </row>
    <row r="444" spans="3:4">
      <c r="C444" s="281"/>
      <c r="D444" s="281"/>
    </row>
    <row r="445" spans="3:4">
      <c r="C445" s="281"/>
      <c r="D445" s="281"/>
    </row>
    <row r="446" spans="3:4">
      <c r="C446" s="281"/>
      <c r="D446" s="281"/>
    </row>
    <row r="447" spans="3:4">
      <c r="C447" s="281"/>
      <c r="D447" s="281"/>
    </row>
    <row r="448" spans="3:4">
      <c r="C448" s="281"/>
      <c r="D448" s="281"/>
    </row>
    <row r="449" spans="3:4">
      <c r="C449" s="281"/>
      <c r="D449" s="281"/>
    </row>
    <row r="450" spans="3:4">
      <c r="C450" s="281"/>
      <c r="D450" s="281"/>
    </row>
    <row r="451" spans="3:4">
      <c r="C451" s="281"/>
      <c r="D451" s="281"/>
    </row>
    <row r="452" spans="3:4">
      <c r="C452" s="281"/>
      <c r="D452" s="281"/>
    </row>
    <row r="453" spans="3:4">
      <c r="C453" s="281"/>
      <c r="D453" s="281"/>
    </row>
    <row r="454" spans="3:4">
      <c r="C454" s="281"/>
      <c r="D454" s="281"/>
    </row>
    <row r="455" spans="3:4">
      <c r="C455" s="281"/>
      <c r="D455" s="281"/>
    </row>
    <row r="456" spans="3:4">
      <c r="C456" s="281"/>
      <c r="D456" s="281"/>
    </row>
    <row r="457" spans="3:4">
      <c r="C457" s="281"/>
      <c r="D457" s="281"/>
    </row>
    <row r="458" spans="3:4">
      <c r="C458" s="281"/>
      <c r="D458" s="281"/>
    </row>
    <row r="459" spans="3:4">
      <c r="C459" s="281"/>
      <c r="D459" s="281"/>
    </row>
    <row r="460" spans="3:4">
      <c r="C460" s="281"/>
      <c r="D460" s="281"/>
    </row>
    <row r="461" spans="3:4">
      <c r="C461" s="281"/>
      <c r="D461" s="281"/>
    </row>
    <row r="462" spans="3:4">
      <c r="C462" s="281"/>
      <c r="D462" s="281"/>
    </row>
    <row r="463" spans="3:4">
      <c r="C463" s="281"/>
      <c r="D463" s="281"/>
    </row>
    <row r="464" spans="3:4">
      <c r="C464" s="281"/>
      <c r="D464" s="281"/>
    </row>
    <row r="465" spans="3:4">
      <c r="C465" s="281"/>
      <c r="D465" s="281"/>
    </row>
    <row r="466" spans="3:4">
      <c r="C466" s="281"/>
      <c r="D466" s="281"/>
    </row>
    <row r="467" spans="3:4">
      <c r="C467" s="281"/>
      <c r="D467" s="281"/>
    </row>
    <row r="468" spans="3:4">
      <c r="C468" s="281"/>
      <c r="D468" s="281"/>
    </row>
    <row r="469" spans="3:4">
      <c r="C469" s="281"/>
      <c r="D469" s="281"/>
    </row>
    <row r="470" spans="3:4">
      <c r="C470" s="281"/>
      <c r="D470" s="281"/>
    </row>
    <row r="471" spans="3:4">
      <c r="C471" s="281"/>
      <c r="D471" s="281"/>
    </row>
    <row r="472" spans="3:4">
      <c r="C472" s="281"/>
      <c r="D472" s="281"/>
    </row>
    <row r="473" spans="3:4">
      <c r="C473" s="281"/>
      <c r="D473" s="281"/>
    </row>
    <row r="474" spans="3:4">
      <c r="C474" s="281"/>
      <c r="D474" s="281"/>
    </row>
    <row r="475" spans="3:4">
      <c r="C475" s="281"/>
      <c r="D475" s="281"/>
    </row>
    <row r="476" spans="3:4">
      <c r="C476" s="281"/>
      <c r="D476" s="281"/>
    </row>
    <row r="477" spans="3:4">
      <c r="C477" s="281"/>
      <c r="D477" s="281"/>
    </row>
    <row r="478" spans="3:4">
      <c r="C478" s="281"/>
      <c r="D478" s="281"/>
    </row>
    <row r="479" spans="3:4">
      <c r="C479" s="281"/>
      <c r="D479" s="281"/>
    </row>
    <row r="480" spans="3:4">
      <c r="C480" s="281"/>
      <c r="D480" s="281"/>
    </row>
    <row r="481" spans="3:4">
      <c r="C481" s="281"/>
      <c r="D481" s="281"/>
    </row>
    <row r="482" spans="3:4">
      <c r="C482" s="281"/>
      <c r="D482" s="281"/>
    </row>
    <row r="483" spans="3:4">
      <c r="C483" s="281"/>
      <c r="D483" s="281"/>
    </row>
    <row r="484" spans="3:4">
      <c r="C484" s="281"/>
      <c r="D484" s="281"/>
    </row>
    <row r="485" spans="3:4">
      <c r="C485" s="281"/>
      <c r="D485" s="281"/>
    </row>
    <row r="486" spans="3:4">
      <c r="C486" s="281"/>
      <c r="D486" s="281"/>
    </row>
    <row r="487" spans="3:4">
      <c r="C487" s="281"/>
      <c r="D487" s="281"/>
    </row>
    <row r="488" spans="3:4">
      <c r="C488" s="281"/>
      <c r="D488" s="281"/>
    </row>
    <row r="489" spans="3:4">
      <c r="C489" s="281"/>
      <c r="D489" s="281"/>
    </row>
    <row r="490" spans="3:4">
      <c r="C490" s="281"/>
      <c r="D490" s="281"/>
    </row>
    <row r="491" spans="3:4">
      <c r="C491" s="281"/>
      <c r="D491" s="281"/>
    </row>
    <row r="492" spans="3:4">
      <c r="C492" s="281"/>
      <c r="D492" s="281"/>
    </row>
    <row r="493" spans="3:4">
      <c r="C493" s="281"/>
      <c r="D493" s="281"/>
    </row>
    <row r="494" spans="3:4">
      <c r="C494" s="281"/>
      <c r="D494" s="281"/>
    </row>
    <row r="495" spans="3:4">
      <c r="C495" s="281"/>
      <c r="D495" s="281"/>
    </row>
    <row r="496" spans="3:4">
      <c r="C496" s="281"/>
      <c r="D496" s="281"/>
    </row>
    <row r="497" spans="3:4">
      <c r="C497" s="281"/>
      <c r="D497" s="281"/>
    </row>
    <row r="498" spans="3:4">
      <c r="C498" s="281"/>
      <c r="D498" s="281"/>
    </row>
    <row r="499" spans="3:4">
      <c r="C499" s="281"/>
      <c r="D499" s="281"/>
    </row>
    <row r="500" spans="3:4">
      <c r="C500" s="281"/>
      <c r="D500" s="281"/>
    </row>
    <row r="501" spans="3:4">
      <c r="C501" s="281"/>
      <c r="D501" s="281"/>
    </row>
    <row r="502" spans="3:4">
      <c r="C502" s="281"/>
      <c r="D502" s="281"/>
    </row>
    <row r="503" spans="3:4">
      <c r="C503" s="281"/>
      <c r="D503" s="281"/>
    </row>
    <row r="504" spans="3:4">
      <c r="C504" s="281"/>
      <c r="D504" s="281"/>
    </row>
    <row r="505" spans="3:4">
      <c r="C505" s="281"/>
      <c r="D505" s="281"/>
    </row>
    <row r="506" spans="3:4">
      <c r="C506" s="281"/>
      <c r="D506" s="281"/>
    </row>
    <row r="507" spans="3:4">
      <c r="C507" s="281"/>
      <c r="D507" s="281"/>
    </row>
    <row r="508" spans="3:4">
      <c r="C508" s="281"/>
      <c r="D508" s="281"/>
    </row>
    <row r="509" spans="3:4">
      <c r="C509" s="281"/>
      <c r="D509" s="281"/>
    </row>
    <row r="510" spans="3:4">
      <c r="C510" s="281"/>
      <c r="D510" s="281"/>
    </row>
    <row r="511" spans="3:4">
      <c r="C511" s="281"/>
      <c r="D511" s="281"/>
    </row>
    <row r="512" spans="3:4">
      <c r="C512" s="281"/>
      <c r="D512" s="281"/>
    </row>
    <row r="513" spans="3:4">
      <c r="C513" s="281"/>
      <c r="D513" s="281"/>
    </row>
    <row r="514" spans="3:4">
      <c r="C514" s="281"/>
      <c r="D514" s="281"/>
    </row>
    <row r="515" spans="3:4">
      <c r="C515" s="281"/>
      <c r="D515" s="281"/>
    </row>
    <row r="516" spans="3:4">
      <c r="C516" s="281"/>
      <c r="D516" s="281"/>
    </row>
    <row r="517" spans="3:4">
      <c r="C517" s="281"/>
      <c r="D517" s="281"/>
    </row>
    <row r="518" spans="3:4">
      <c r="C518" s="281"/>
      <c r="D518" s="281"/>
    </row>
    <row r="519" spans="3:4">
      <c r="C519" s="281"/>
      <c r="D519" s="281"/>
    </row>
    <row r="520" spans="3:4">
      <c r="C520" s="281"/>
      <c r="D520" s="281"/>
    </row>
    <row r="521" spans="3:4">
      <c r="C521" s="281"/>
      <c r="D521" s="281"/>
    </row>
    <row r="522" spans="3:4">
      <c r="C522" s="281"/>
      <c r="D522" s="281"/>
    </row>
    <row r="523" spans="3:4">
      <c r="C523" s="281"/>
      <c r="D523" s="281"/>
    </row>
    <row r="524" spans="3:4">
      <c r="C524" s="281"/>
      <c r="D524" s="281"/>
    </row>
    <row r="525" spans="3:4">
      <c r="C525" s="281"/>
      <c r="D525" s="281"/>
    </row>
    <row r="526" spans="3:4">
      <c r="C526" s="281"/>
      <c r="D526" s="281"/>
    </row>
    <row r="527" spans="3:4">
      <c r="C527" s="281"/>
      <c r="D527" s="281"/>
    </row>
    <row r="528" spans="3:4">
      <c r="C528" s="281"/>
      <c r="D528" s="281"/>
    </row>
    <row r="529" spans="3:4">
      <c r="C529" s="281"/>
      <c r="D529" s="281"/>
    </row>
    <row r="530" spans="3:4">
      <c r="C530" s="281"/>
      <c r="D530" s="281"/>
    </row>
    <row r="531" spans="3:4">
      <c r="C531" s="281"/>
      <c r="D531" s="281"/>
    </row>
    <row r="532" spans="3:4">
      <c r="C532" s="281"/>
      <c r="D532" s="281"/>
    </row>
    <row r="533" spans="3:4">
      <c r="C533" s="281"/>
      <c r="D533" s="281"/>
    </row>
    <row r="534" spans="3:4">
      <c r="C534" s="281"/>
      <c r="D534" s="281"/>
    </row>
    <row r="535" spans="3:4">
      <c r="C535" s="281"/>
      <c r="D535" s="281"/>
    </row>
    <row r="536" spans="3:4">
      <c r="C536" s="281"/>
      <c r="D536" s="281"/>
    </row>
    <row r="537" spans="3:4">
      <c r="C537" s="281"/>
      <c r="D537" s="281"/>
    </row>
    <row r="538" spans="3:4">
      <c r="C538" s="281"/>
      <c r="D538" s="281"/>
    </row>
    <row r="539" spans="3:4">
      <c r="C539" s="281"/>
      <c r="D539" s="281"/>
    </row>
    <row r="540" spans="3:4">
      <c r="C540" s="281"/>
      <c r="D540" s="281"/>
    </row>
    <row r="541" spans="3:4">
      <c r="C541" s="281"/>
      <c r="D541" s="281"/>
    </row>
    <row r="542" spans="3:4">
      <c r="C542" s="281"/>
      <c r="D542" s="281"/>
    </row>
    <row r="543" spans="3:4">
      <c r="C543" s="281"/>
      <c r="D543" s="281"/>
    </row>
    <row r="544" spans="3:4">
      <c r="C544" s="281"/>
      <c r="D544" s="281"/>
    </row>
    <row r="545" spans="3:4">
      <c r="C545" s="281"/>
      <c r="D545" s="281"/>
    </row>
    <row r="546" spans="3:4">
      <c r="C546" s="281"/>
      <c r="D546" s="281"/>
    </row>
    <row r="547" spans="3:4">
      <c r="C547" s="281"/>
      <c r="D547" s="281"/>
    </row>
    <row r="548" spans="3:4">
      <c r="C548" s="281"/>
      <c r="D548" s="281"/>
    </row>
    <row r="549" spans="3:4">
      <c r="C549" s="281"/>
      <c r="D549" s="281"/>
    </row>
    <row r="550" spans="3:4">
      <c r="C550" s="281"/>
      <c r="D550" s="281"/>
    </row>
    <row r="551" spans="3:4">
      <c r="C551" s="281"/>
      <c r="D551" s="281"/>
    </row>
    <row r="552" spans="3:4">
      <c r="C552" s="281"/>
      <c r="D552" s="281"/>
    </row>
    <row r="553" spans="3:4">
      <c r="C553" s="281"/>
      <c r="D553" s="281"/>
    </row>
    <row r="554" spans="3:4">
      <c r="C554" s="281"/>
      <c r="D554" s="281"/>
    </row>
    <row r="555" spans="3:4">
      <c r="C555" s="281"/>
      <c r="D555" s="281"/>
    </row>
    <row r="556" spans="3:4">
      <c r="C556" s="281"/>
      <c r="D556" s="281"/>
    </row>
    <row r="557" spans="3:4">
      <c r="C557" s="281"/>
      <c r="D557" s="281"/>
    </row>
    <row r="558" spans="3:4">
      <c r="C558" s="281"/>
      <c r="D558" s="281"/>
    </row>
    <row r="559" spans="3:4">
      <c r="C559" s="281"/>
      <c r="D559" s="281"/>
    </row>
    <row r="560" spans="3:4">
      <c r="C560" s="281"/>
      <c r="D560" s="281"/>
    </row>
    <row r="561" spans="3:4">
      <c r="C561" s="281"/>
      <c r="D561" s="281"/>
    </row>
    <row r="562" spans="3:4">
      <c r="C562" s="281"/>
      <c r="D562" s="281"/>
    </row>
    <row r="563" spans="3:4">
      <c r="C563" s="281"/>
      <c r="D563" s="281"/>
    </row>
    <row r="564" spans="3:4">
      <c r="C564" s="281"/>
      <c r="D564" s="281"/>
    </row>
    <row r="565" spans="3:4">
      <c r="C565" s="281"/>
      <c r="D565" s="281"/>
    </row>
    <row r="566" spans="3:4">
      <c r="C566" s="281"/>
      <c r="D566" s="281"/>
    </row>
    <row r="567" spans="3:4">
      <c r="C567" s="281"/>
      <c r="D567" s="281"/>
    </row>
    <row r="568" spans="3:4">
      <c r="C568" s="281"/>
      <c r="D568" s="281"/>
    </row>
    <row r="569" spans="3:4">
      <c r="C569" s="281"/>
      <c r="D569" s="281"/>
    </row>
    <row r="570" spans="3:4">
      <c r="C570" s="281"/>
      <c r="D570" s="281"/>
    </row>
    <row r="571" spans="3:4">
      <c r="C571" s="281"/>
      <c r="D571" s="281"/>
    </row>
    <row r="572" spans="3:4">
      <c r="C572" s="281"/>
      <c r="D572" s="281"/>
    </row>
    <row r="573" spans="3:4">
      <c r="C573" s="281"/>
      <c r="D573" s="281"/>
    </row>
    <row r="574" spans="3:4">
      <c r="C574" s="281"/>
      <c r="D574" s="281"/>
    </row>
    <row r="575" spans="3:4">
      <c r="C575" s="281"/>
      <c r="D575" s="281"/>
    </row>
    <row r="576" spans="3:4">
      <c r="C576" s="281"/>
      <c r="D576" s="281"/>
    </row>
    <row r="577" spans="3:4">
      <c r="C577" s="281"/>
      <c r="D577" s="281"/>
    </row>
    <row r="578" spans="3:4">
      <c r="C578" s="281"/>
      <c r="D578" s="281"/>
    </row>
    <row r="579" spans="3:4">
      <c r="C579" s="281"/>
      <c r="D579" s="281"/>
    </row>
    <row r="580" spans="3:4">
      <c r="C580" s="281"/>
      <c r="D580" s="281"/>
    </row>
    <row r="581" spans="3:4">
      <c r="C581" s="281"/>
      <c r="D581" s="281"/>
    </row>
    <row r="582" spans="3:4">
      <c r="C582" s="281"/>
      <c r="D582" s="281"/>
    </row>
    <row r="583" spans="3:4">
      <c r="C583" s="281"/>
      <c r="D583" s="281"/>
    </row>
    <row r="584" spans="3:4">
      <c r="C584" s="281"/>
      <c r="D584" s="281"/>
    </row>
    <row r="585" spans="3:4">
      <c r="C585" s="281"/>
      <c r="D585" s="281"/>
    </row>
    <row r="586" spans="3:4">
      <c r="C586" s="281"/>
      <c r="D586" s="281"/>
    </row>
    <row r="587" spans="3:4">
      <c r="C587" s="281"/>
      <c r="D587" s="281"/>
    </row>
    <row r="588" spans="3:4">
      <c r="C588" s="281"/>
      <c r="D588" s="281"/>
    </row>
    <row r="589" spans="3:4">
      <c r="C589" s="281"/>
      <c r="D589" s="281"/>
    </row>
    <row r="590" spans="3:4">
      <c r="C590" s="281"/>
      <c r="D590" s="281"/>
    </row>
    <row r="591" spans="3:4">
      <c r="C591" s="281"/>
      <c r="D591" s="281"/>
    </row>
    <row r="592" spans="3:4">
      <c r="C592" s="281"/>
      <c r="D592" s="281"/>
    </row>
    <row r="593" spans="3:4">
      <c r="C593" s="281"/>
      <c r="D593" s="281"/>
    </row>
    <row r="594" spans="3:4">
      <c r="C594" s="281"/>
      <c r="D594" s="281"/>
    </row>
    <row r="595" spans="3:4">
      <c r="C595" s="281"/>
      <c r="D595" s="281"/>
    </row>
    <row r="596" spans="3:4">
      <c r="C596" s="281"/>
      <c r="D596" s="281"/>
    </row>
    <row r="597" spans="3:4">
      <c r="C597" s="281"/>
      <c r="D597" s="281"/>
    </row>
    <row r="598" spans="3:4">
      <c r="C598" s="281"/>
      <c r="D598" s="281"/>
    </row>
    <row r="599" spans="3:4">
      <c r="C599" s="281"/>
      <c r="D599" s="281"/>
    </row>
    <row r="600" spans="3:4">
      <c r="C600" s="281"/>
      <c r="D600" s="281"/>
    </row>
    <row r="601" spans="3:4">
      <c r="C601" s="281"/>
      <c r="D601" s="281"/>
    </row>
    <row r="602" spans="3:4">
      <c r="C602" s="281"/>
      <c r="D602" s="281"/>
    </row>
    <row r="603" spans="3:4">
      <c r="C603" s="281"/>
      <c r="D603" s="281"/>
    </row>
    <row r="604" spans="3:4">
      <c r="C604" s="281"/>
      <c r="D604" s="281"/>
    </row>
    <row r="605" spans="3:4">
      <c r="C605" s="281"/>
      <c r="D605" s="281"/>
    </row>
    <row r="606" spans="3:4">
      <c r="C606" s="281"/>
      <c r="D606" s="281"/>
    </row>
    <row r="607" spans="3:4">
      <c r="C607" s="281"/>
      <c r="D607" s="281"/>
    </row>
    <row r="608" spans="3:4">
      <c r="C608" s="281"/>
      <c r="D608" s="281"/>
    </row>
    <row r="609" spans="3:4">
      <c r="C609" s="281"/>
      <c r="D609" s="281"/>
    </row>
    <row r="610" spans="3:4">
      <c r="C610" s="281"/>
      <c r="D610" s="281"/>
    </row>
    <row r="611" spans="3:4">
      <c r="C611" s="281"/>
      <c r="D611" s="281"/>
    </row>
    <row r="612" spans="3:4">
      <c r="C612" s="281"/>
      <c r="D612" s="281"/>
    </row>
    <row r="613" spans="3:4">
      <c r="C613" s="281"/>
      <c r="D613" s="281"/>
    </row>
    <row r="614" spans="3:4">
      <c r="C614" s="281"/>
      <c r="D614" s="281"/>
    </row>
    <row r="615" spans="3:4">
      <c r="C615" s="281"/>
      <c r="D615" s="281"/>
    </row>
    <row r="616" spans="3:4">
      <c r="C616" s="281"/>
      <c r="D616" s="281"/>
    </row>
    <row r="617" spans="3:4">
      <c r="C617" s="281"/>
      <c r="D617" s="281"/>
    </row>
    <row r="618" spans="3:4">
      <c r="C618" s="281"/>
      <c r="D618" s="281"/>
    </row>
    <row r="619" spans="3:4">
      <c r="C619" s="281"/>
      <c r="D619" s="281"/>
    </row>
    <row r="620" spans="3:4">
      <c r="C620" s="281"/>
      <c r="D620" s="281"/>
    </row>
    <row r="621" spans="3:4">
      <c r="C621" s="281"/>
      <c r="D621" s="281"/>
    </row>
    <row r="622" spans="3:4">
      <c r="C622" s="281"/>
      <c r="D622" s="281"/>
    </row>
    <row r="623" spans="3:4">
      <c r="C623" s="281"/>
      <c r="D623" s="281"/>
    </row>
    <row r="624" spans="3:4">
      <c r="C624" s="281"/>
      <c r="D624" s="281"/>
    </row>
    <row r="625" spans="3:4">
      <c r="C625" s="281"/>
      <c r="D625" s="281"/>
    </row>
    <row r="626" spans="3:4">
      <c r="C626" s="281"/>
      <c r="D626" s="281"/>
    </row>
    <row r="627" spans="3:4">
      <c r="C627" s="281"/>
      <c r="D627" s="281"/>
    </row>
    <row r="628" spans="3:4">
      <c r="C628" s="281"/>
      <c r="D628" s="281"/>
    </row>
    <row r="629" spans="3:4">
      <c r="C629" s="281"/>
      <c r="D629" s="281"/>
    </row>
    <row r="630" spans="3:4">
      <c r="C630" s="281"/>
      <c r="D630" s="281"/>
    </row>
    <row r="631" spans="3:4">
      <c r="C631" s="281"/>
      <c r="D631" s="281"/>
    </row>
    <row r="632" spans="3:4">
      <c r="C632" s="281"/>
      <c r="D632" s="281"/>
    </row>
    <row r="633" spans="3:4">
      <c r="C633" s="281"/>
      <c r="D633" s="281"/>
    </row>
    <row r="634" spans="3:4">
      <c r="C634" s="281"/>
      <c r="D634" s="281"/>
    </row>
    <row r="635" spans="3:4">
      <c r="C635" s="281"/>
      <c r="D635" s="281"/>
    </row>
    <row r="636" spans="3:4">
      <c r="C636" s="281"/>
      <c r="D636" s="281"/>
    </row>
    <row r="637" spans="3:4">
      <c r="C637" s="281"/>
      <c r="D637" s="281"/>
    </row>
    <row r="638" spans="3:4">
      <c r="C638" s="281"/>
      <c r="D638" s="281"/>
    </row>
    <row r="639" spans="3:4">
      <c r="C639" s="281"/>
      <c r="D639" s="281"/>
    </row>
    <row r="640" spans="3:4">
      <c r="C640" s="281"/>
      <c r="D640" s="281"/>
    </row>
    <row r="641" spans="3:4">
      <c r="C641" s="281"/>
      <c r="D641" s="281"/>
    </row>
    <row r="642" spans="3:4">
      <c r="C642" s="281"/>
      <c r="D642" s="281"/>
    </row>
    <row r="643" spans="3:4">
      <c r="C643" s="281"/>
      <c r="D643" s="281"/>
    </row>
    <row r="644" spans="3:4">
      <c r="C644" s="281"/>
      <c r="D644" s="281"/>
    </row>
    <row r="645" spans="3:4">
      <c r="C645" s="281"/>
      <c r="D645" s="281"/>
    </row>
    <row r="646" spans="3:4">
      <c r="C646" s="281"/>
      <c r="D646" s="281"/>
    </row>
    <row r="647" spans="3:4">
      <c r="C647" s="281"/>
      <c r="D647" s="281"/>
    </row>
    <row r="648" spans="3:4">
      <c r="C648" s="281"/>
      <c r="D648" s="281"/>
    </row>
    <row r="649" spans="3:4">
      <c r="C649" s="281"/>
      <c r="D649" s="281"/>
    </row>
    <row r="650" spans="3:4">
      <c r="C650" s="281"/>
      <c r="D650" s="281"/>
    </row>
    <row r="651" spans="3:4">
      <c r="C651" s="281"/>
      <c r="D651" s="281"/>
    </row>
    <row r="652" spans="3:4">
      <c r="C652" s="281"/>
      <c r="D652" s="281"/>
    </row>
    <row r="653" spans="3:4">
      <c r="C653" s="281"/>
      <c r="D653" s="281"/>
    </row>
    <row r="654" spans="3:4">
      <c r="C654" s="281"/>
      <c r="D654" s="281"/>
    </row>
    <row r="655" spans="3:4">
      <c r="C655" s="281"/>
      <c r="D655" s="281"/>
    </row>
    <row r="656" spans="3:4">
      <c r="C656" s="281"/>
      <c r="D656" s="281"/>
    </row>
    <row r="657" spans="3:4">
      <c r="C657" s="281"/>
      <c r="D657" s="281"/>
    </row>
    <row r="658" spans="3:4">
      <c r="C658" s="281"/>
      <c r="D658" s="281"/>
    </row>
    <row r="659" spans="3:4">
      <c r="C659" s="281"/>
      <c r="D659" s="281"/>
    </row>
    <row r="660" spans="3:4">
      <c r="C660" s="281"/>
      <c r="D660" s="281"/>
    </row>
    <row r="661" spans="3:4">
      <c r="C661" s="281"/>
      <c r="D661" s="281"/>
    </row>
    <row r="662" spans="3:4">
      <c r="C662" s="281"/>
      <c r="D662" s="281"/>
    </row>
    <row r="663" spans="3:4">
      <c r="C663" s="281"/>
      <c r="D663" s="281"/>
    </row>
    <row r="664" spans="3:4">
      <c r="C664" s="281"/>
      <c r="D664" s="281"/>
    </row>
    <row r="665" spans="3:4">
      <c r="C665" s="281"/>
      <c r="D665" s="281"/>
    </row>
    <row r="666" spans="3:4">
      <c r="C666" s="281"/>
      <c r="D666" s="281"/>
    </row>
    <row r="667" spans="3:4">
      <c r="C667" s="281"/>
      <c r="D667" s="281"/>
    </row>
    <row r="668" spans="3:4">
      <c r="C668" s="281"/>
      <c r="D668" s="281"/>
    </row>
    <row r="669" spans="3:4">
      <c r="C669" s="281"/>
      <c r="D669" s="281"/>
    </row>
    <row r="670" spans="3:4">
      <c r="C670" s="281"/>
      <c r="D670" s="281"/>
    </row>
    <row r="671" spans="3:4">
      <c r="C671" s="281"/>
      <c r="D671" s="281"/>
    </row>
    <row r="672" spans="3:4">
      <c r="C672" s="281"/>
      <c r="D672" s="281"/>
    </row>
    <row r="673" spans="3:4">
      <c r="C673" s="281"/>
      <c r="D673" s="281"/>
    </row>
    <row r="674" spans="3:4">
      <c r="C674" s="281"/>
      <c r="D674" s="281"/>
    </row>
    <row r="675" spans="3:4">
      <c r="C675" s="281"/>
      <c r="D675" s="281"/>
    </row>
    <row r="676" spans="3:4">
      <c r="C676" s="281"/>
      <c r="D676" s="281"/>
    </row>
    <row r="677" spans="3:4">
      <c r="C677" s="281"/>
      <c r="D677" s="281"/>
    </row>
    <row r="678" spans="3:4">
      <c r="C678" s="281"/>
      <c r="D678" s="281"/>
    </row>
    <row r="679" spans="3:4">
      <c r="C679" s="281"/>
      <c r="D679" s="281"/>
    </row>
    <row r="680" spans="3:4">
      <c r="C680" s="281"/>
      <c r="D680" s="281"/>
    </row>
    <row r="681" spans="3:4">
      <c r="C681" s="281"/>
      <c r="D681" s="281"/>
    </row>
    <row r="682" spans="3:4">
      <c r="C682" s="281"/>
      <c r="D682" s="281"/>
    </row>
    <row r="683" spans="3:4">
      <c r="C683" s="281"/>
      <c r="D683" s="281"/>
    </row>
    <row r="684" spans="3:4">
      <c r="C684" s="281"/>
      <c r="D684" s="281"/>
    </row>
    <row r="685" spans="3:4">
      <c r="C685" s="281"/>
      <c r="D685" s="281"/>
    </row>
    <row r="686" spans="3:4">
      <c r="C686" s="281"/>
      <c r="D686" s="281"/>
    </row>
    <row r="687" spans="3:4">
      <c r="C687" s="281"/>
      <c r="D687" s="281"/>
    </row>
    <row r="688" spans="3:4">
      <c r="C688" s="281"/>
      <c r="D688" s="281"/>
    </row>
    <row r="689" spans="3:4">
      <c r="C689" s="281"/>
      <c r="D689" s="281"/>
    </row>
    <row r="690" spans="3:4">
      <c r="C690" s="281"/>
      <c r="D690" s="281"/>
    </row>
    <row r="691" spans="3:4">
      <c r="C691" s="281"/>
      <c r="D691" s="281"/>
    </row>
    <row r="692" spans="3:4">
      <c r="C692" s="281"/>
      <c r="D692" s="281"/>
    </row>
    <row r="693" spans="3:4">
      <c r="C693" s="281"/>
      <c r="D693" s="281"/>
    </row>
    <row r="694" spans="3:4">
      <c r="C694" s="281"/>
      <c r="D694" s="281"/>
    </row>
    <row r="695" spans="3:4">
      <c r="C695" s="281"/>
      <c r="D695" s="281"/>
    </row>
    <row r="696" spans="3:4">
      <c r="C696" s="281"/>
      <c r="D696" s="281"/>
    </row>
    <row r="697" spans="3:4">
      <c r="C697" s="281"/>
      <c r="D697" s="281"/>
    </row>
    <row r="698" spans="3:4">
      <c r="C698" s="281"/>
      <c r="D698" s="281"/>
    </row>
    <row r="699" spans="3:4">
      <c r="C699" s="281"/>
      <c r="D699" s="281"/>
    </row>
    <row r="700" spans="3:4">
      <c r="C700" s="281"/>
      <c r="D700" s="281"/>
    </row>
    <row r="701" spans="3:4">
      <c r="C701" s="281"/>
      <c r="D701" s="281"/>
    </row>
    <row r="702" spans="3:4">
      <c r="C702" s="281"/>
      <c r="D702" s="281"/>
    </row>
    <row r="703" spans="3:4">
      <c r="C703" s="281"/>
      <c r="D703" s="281"/>
    </row>
    <row r="704" spans="3:4">
      <c r="C704" s="281"/>
      <c r="D704" s="281"/>
    </row>
    <row r="705" spans="3:4">
      <c r="C705" s="281"/>
      <c r="D705" s="281"/>
    </row>
    <row r="706" spans="3:4">
      <c r="C706" s="281"/>
      <c r="D706" s="281"/>
    </row>
    <row r="707" spans="3:4">
      <c r="C707" s="281"/>
      <c r="D707" s="281"/>
    </row>
    <row r="708" spans="3:4">
      <c r="C708" s="281"/>
      <c r="D708" s="281"/>
    </row>
    <row r="709" spans="3:4">
      <c r="C709" s="281"/>
      <c r="D709" s="281"/>
    </row>
    <row r="710" spans="3:4">
      <c r="C710" s="281"/>
      <c r="D710" s="281"/>
    </row>
    <row r="711" spans="3:4">
      <c r="C711" s="281"/>
      <c r="D711" s="281"/>
    </row>
    <row r="712" spans="3:4">
      <c r="C712" s="281"/>
      <c r="D712" s="281"/>
    </row>
    <row r="713" spans="3:4">
      <c r="C713" s="281"/>
      <c r="D713" s="281"/>
    </row>
    <row r="714" spans="3:4">
      <c r="C714" s="281"/>
      <c r="D714" s="281"/>
    </row>
    <row r="715" spans="3:4">
      <c r="C715" s="281"/>
      <c r="D715" s="281"/>
    </row>
    <row r="716" spans="3:4">
      <c r="C716" s="281"/>
      <c r="D716" s="281"/>
    </row>
    <row r="717" spans="3:4">
      <c r="C717" s="281"/>
      <c r="D717" s="281"/>
    </row>
    <row r="718" spans="3:4">
      <c r="C718" s="281"/>
      <c r="D718" s="281"/>
    </row>
    <row r="719" spans="3:4">
      <c r="C719" s="281"/>
      <c r="D719" s="281"/>
    </row>
    <row r="720" spans="3:4">
      <c r="C720" s="281"/>
      <c r="D720" s="281"/>
    </row>
    <row r="721" spans="3:4">
      <c r="C721" s="281"/>
      <c r="D721" s="281"/>
    </row>
    <row r="722" spans="3:4">
      <c r="C722" s="281"/>
      <c r="D722" s="281"/>
    </row>
    <row r="723" spans="3:4">
      <c r="C723" s="281"/>
      <c r="D723" s="281"/>
    </row>
    <row r="724" spans="3:4">
      <c r="C724" s="281"/>
      <c r="D724" s="281"/>
    </row>
    <row r="725" spans="3:4">
      <c r="C725" s="281"/>
      <c r="D725" s="281"/>
    </row>
    <row r="726" spans="3:4">
      <c r="C726" s="281"/>
      <c r="D726" s="281"/>
    </row>
    <row r="727" spans="3:4">
      <c r="C727" s="281"/>
      <c r="D727" s="281"/>
    </row>
    <row r="728" spans="3:4">
      <c r="C728" s="281"/>
      <c r="D728"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r:id="rId1"/>
  <headerFooter alignWithMargins="0">
    <oddHeader>&amp;CMiscellaneous # 3
HAP / VOC Data</oddHeader>
    <oddFooter>&amp;L&amp;F&amp;RReport Run Date :&amp;D</oddFooter>
  </headerFooter>
  <rowBreaks count="3" manualBreakCount="3">
    <brk id="39" max="9" man="1"/>
    <brk id="63" max="9" man="1"/>
    <brk id="87" max="9" man="1"/>
  </rowBreaks>
</worksheet>
</file>

<file path=xl/worksheets/sheet16.xml><?xml version="1.0" encoding="utf-8"?>
<worksheet xmlns="http://schemas.openxmlformats.org/spreadsheetml/2006/main" xmlns:r="http://schemas.openxmlformats.org/officeDocument/2006/relationships">
  <sheetPr codeName="Sheet19"/>
  <dimension ref="A1:J115"/>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4" customWidth="1"/>
    <col min="3" max="3" width="14.28515625" style="23" customWidth="1"/>
    <col min="4" max="4" width="13.7109375" style="23" customWidth="1"/>
    <col min="5" max="9" width="10.140625" style="23" customWidth="1"/>
    <col min="10" max="10" width="10.140625" style="4" customWidth="1"/>
    <col min="11" max="16384" width="9.140625" style="4"/>
  </cols>
  <sheetData>
    <row r="1" spans="1:10">
      <c r="A1" s="34" t="s">
        <v>119</v>
      </c>
      <c r="B1" s="34"/>
      <c r="C1" s="35"/>
      <c r="D1" s="35"/>
      <c r="E1" s="540" t="s">
        <v>0</v>
      </c>
      <c r="F1" s="540"/>
      <c r="G1" s="541" t="s">
        <v>1</v>
      </c>
      <c r="H1" s="541"/>
      <c r="I1" s="541" t="s">
        <v>2</v>
      </c>
      <c r="J1" s="541"/>
    </row>
    <row r="2" spans="1:10">
      <c r="A2" s="34" t="str">
        <f>Plant</f>
        <v>Anytown</v>
      </c>
      <c r="B2" s="34"/>
      <c r="C2" s="3" t="s">
        <v>3</v>
      </c>
      <c r="D2" s="3" t="s">
        <v>4</v>
      </c>
      <c r="E2" s="540" t="s">
        <v>5</v>
      </c>
      <c r="F2" s="540"/>
      <c r="G2" s="541" t="s">
        <v>6</v>
      </c>
      <c r="H2" s="541"/>
      <c r="I2" s="541" t="s">
        <v>6</v>
      </c>
      <c r="J2" s="541"/>
    </row>
    <row r="3" spans="1:10" ht="13.5" thickBot="1">
      <c r="A3" s="34"/>
      <c r="B3" s="2" t="s">
        <v>7</v>
      </c>
      <c r="C3" s="3" t="s">
        <v>8</v>
      </c>
      <c r="D3" s="3" t="s">
        <v>8</v>
      </c>
      <c r="E3" s="3" t="s">
        <v>9</v>
      </c>
      <c r="F3" s="3" t="s">
        <v>10</v>
      </c>
      <c r="G3" s="3" t="s">
        <v>9</v>
      </c>
      <c r="H3" s="3" t="s">
        <v>10</v>
      </c>
      <c r="I3" s="3" t="s">
        <v>9</v>
      </c>
      <c r="J3" s="2" t="s">
        <v>10</v>
      </c>
    </row>
    <row r="4" spans="1:10" hidden="1">
      <c r="A4" s="36"/>
      <c r="B4" s="42"/>
      <c r="C4" s="9"/>
      <c r="D4" s="10"/>
      <c r="E4" s="44"/>
      <c r="F4" s="47"/>
      <c r="G4" s="9"/>
      <c r="H4" s="10"/>
      <c r="I4" s="44"/>
      <c r="J4" s="37"/>
    </row>
    <row r="5" spans="1:10" hidden="1">
      <c r="A5" s="38"/>
      <c r="B5" s="12"/>
      <c r="C5" s="13"/>
      <c r="D5" s="14"/>
      <c r="E5" s="45"/>
      <c r="F5" s="48"/>
      <c r="G5" s="13"/>
      <c r="H5" s="14"/>
      <c r="I5" s="45"/>
      <c r="J5" s="39"/>
    </row>
    <row r="6" spans="1:10" hidden="1">
      <c r="A6" s="38"/>
      <c r="B6" s="12"/>
      <c r="C6" s="13"/>
      <c r="D6" s="14"/>
      <c r="E6" s="45"/>
      <c r="F6" s="48"/>
      <c r="G6" s="13"/>
      <c r="H6" s="14"/>
      <c r="I6" s="45"/>
      <c r="J6" s="39"/>
    </row>
    <row r="7" spans="1:10" hidden="1">
      <c r="A7" s="38"/>
      <c r="B7" s="12"/>
      <c r="C7" s="13"/>
      <c r="D7" s="14"/>
      <c r="E7" s="45"/>
      <c r="F7" s="48"/>
      <c r="G7" s="13"/>
      <c r="H7" s="14"/>
      <c r="I7" s="45"/>
      <c r="J7" s="39"/>
    </row>
    <row r="8" spans="1:10" hidden="1">
      <c r="A8" s="38"/>
      <c r="B8" s="12"/>
      <c r="C8" s="13"/>
      <c r="D8" s="14"/>
      <c r="E8" s="45"/>
      <c r="F8" s="48"/>
      <c r="G8" s="13"/>
      <c r="H8" s="14"/>
      <c r="I8" s="45"/>
      <c r="J8" s="39"/>
    </row>
    <row r="9" spans="1:10" hidden="1">
      <c r="A9" s="38"/>
      <c r="B9" s="12"/>
      <c r="C9" s="13"/>
      <c r="D9" s="14"/>
      <c r="E9" s="45"/>
      <c r="F9" s="48"/>
      <c r="G9" s="13"/>
      <c r="H9" s="14"/>
      <c r="I9" s="45"/>
      <c r="J9" s="39"/>
    </row>
    <row r="10" spans="1:10" hidden="1">
      <c r="A10" s="38"/>
      <c r="B10" s="12"/>
      <c r="C10" s="13"/>
      <c r="D10" s="14"/>
      <c r="E10" s="45"/>
      <c r="F10" s="48"/>
      <c r="G10" s="13"/>
      <c r="H10" s="14"/>
      <c r="I10" s="45"/>
      <c r="J10" s="39"/>
    </row>
    <row r="11" spans="1:10" hidden="1">
      <c r="A11" s="38"/>
      <c r="B11" s="12"/>
      <c r="C11" s="13"/>
      <c r="D11" s="14"/>
      <c r="E11" s="45"/>
      <c r="F11" s="48"/>
      <c r="G11" s="13"/>
      <c r="H11" s="14"/>
      <c r="I11" s="45"/>
      <c r="J11" s="39"/>
    </row>
    <row r="12" spans="1:10" hidden="1">
      <c r="A12" s="38"/>
      <c r="B12" s="12"/>
      <c r="C12" s="13"/>
      <c r="D12" s="14"/>
      <c r="E12" s="45"/>
      <c r="F12" s="48"/>
      <c r="G12" s="13"/>
      <c r="H12" s="14"/>
      <c r="I12" s="45"/>
      <c r="J12" s="39"/>
    </row>
    <row r="13" spans="1:10" hidden="1">
      <c r="A13" s="38"/>
      <c r="B13" s="12"/>
      <c r="C13" s="13"/>
      <c r="D13" s="14"/>
      <c r="E13" s="45"/>
      <c r="F13" s="48"/>
      <c r="G13" s="13"/>
      <c r="H13" s="14"/>
      <c r="I13" s="45"/>
      <c r="J13" s="39"/>
    </row>
    <row r="14" spans="1:10" hidden="1">
      <c r="A14" s="38"/>
      <c r="B14" s="12"/>
      <c r="C14" s="13"/>
      <c r="D14" s="14"/>
      <c r="E14" s="45"/>
      <c r="F14" s="48"/>
      <c r="G14" s="13"/>
      <c r="H14" s="14"/>
      <c r="I14" s="45"/>
      <c r="J14" s="39"/>
    </row>
    <row r="15" spans="1:10" ht="13.5" hidden="1" thickBot="1">
      <c r="A15" s="40"/>
      <c r="B15" s="16"/>
      <c r="C15" s="17"/>
      <c r="D15" s="18"/>
      <c r="E15" s="46"/>
      <c r="F15" s="49"/>
      <c r="G15" s="17"/>
      <c r="H15" s="18"/>
      <c r="I15" s="46"/>
      <c r="J15" s="41"/>
    </row>
    <row r="16" spans="1:10" s="257" customFormat="1" hidden="1">
      <c r="A16" s="250"/>
      <c r="B16" s="251"/>
      <c r="C16" s="252"/>
      <c r="D16" s="253"/>
      <c r="E16" s="254"/>
      <c r="F16" s="255"/>
      <c r="G16" s="254"/>
      <c r="H16" s="255"/>
      <c r="I16" s="254"/>
      <c r="J16" s="256"/>
    </row>
    <row r="17" spans="1:10" s="257" customFormat="1" hidden="1">
      <c r="A17" s="250"/>
      <c r="B17" s="251"/>
      <c r="C17" s="252"/>
      <c r="D17" s="253"/>
      <c r="E17" s="254"/>
      <c r="F17" s="255"/>
      <c r="G17" s="254"/>
      <c r="H17" s="255"/>
      <c r="I17" s="254"/>
      <c r="J17" s="256"/>
    </row>
    <row r="18" spans="1:10" s="257" customFormat="1" hidden="1">
      <c r="A18" s="250"/>
      <c r="B18" s="251"/>
      <c r="C18" s="252"/>
      <c r="D18" s="253"/>
      <c r="E18" s="254"/>
      <c r="F18" s="255"/>
      <c r="G18" s="254"/>
      <c r="H18" s="255"/>
      <c r="I18" s="254"/>
      <c r="J18" s="256"/>
    </row>
    <row r="19" spans="1:10" s="257" customFormat="1" hidden="1">
      <c r="A19" s="250"/>
      <c r="B19" s="251"/>
      <c r="C19" s="252"/>
      <c r="D19" s="253"/>
      <c r="E19" s="254"/>
      <c r="F19" s="255"/>
      <c r="G19" s="254"/>
      <c r="H19" s="255"/>
      <c r="I19" s="254"/>
      <c r="J19" s="256"/>
    </row>
    <row r="20" spans="1:10" s="257" customFormat="1" hidden="1">
      <c r="A20" s="250"/>
      <c r="B20" s="251"/>
      <c r="C20" s="252"/>
      <c r="D20" s="253"/>
      <c r="E20" s="254"/>
      <c r="F20" s="255"/>
      <c r="G20" s="254"/>
      <c r="H20" s="255"/>
      <c r="I20" s="254"/>
      <c r="J20" s="256"/>
    </row>
    <row r="21" spans="1:10" s="257" customFormat="1" hidden="1">
      <c r="A21" s="250"/>
      <c r="B21" s="251"/>
      <c r="C21" s="252"/>
      <c r="D21" s="253"/>
      <c r="E21" s="254"/>
      <c r="F21" s="255"/>
      <c r="G21" s="254"/>
      <c r="H21" s="255"/>
      <c r="I21" s="254"/>
      <c r="J21" s="256"/>
    </row>
    <row r="22" spans="1:10" s="257" customFormat="1" hidden="1">
      <c r="A22" s="250"/>
      <c r="B22" s="251"/>
      <c r="C22" s="252"/>
      <c r="D22" s="253"/>
      <c r="E22" s="254"/>
      <c r="F22" s="255"/>
      <c r="G22" s="254"/>
      <c r="H22" s="255"/>
      <c r="I22" s="254"/>
      <c r="J22" s="256"/>
    </row>
    <row r="23" spans="1:10" s="257" customFormat="1" hidden="1">
      <c r="A23" s="250"/>
      <c r="B23" s="251"/>
      <c r="C23" s="252"/>
      <c r="D23" s="253"/>
      <c r="E23" s="254"/>
      <c r="F23" s="255"/>
      <c r="G23" s="254"/>
      <c r="H23" s="255"/>
      <c r="I23" s="254"/>
      <c r="J23" s="256"/>
    </row>
    <row r="24" spans="1:10" s="257" customFormat="1" hidden="1">
      <c r="A24" s="250"/>
      <c r="B24" s="251"/>
      <c r="C24" s="252"/>
      <c r="D24" s="253"/>
      <c r="E24" s="254"/>
      <c r="F24" s="255"/>
      <c r="G24" s="254"/>
      <c r="H24" s="255"/>
      <c r="I24" s="254"/>
      <c r="J24" s="256"/>
    </row>
    <row r="25" spans="1:10" s="257" customFormat="1" hidden="1">
      <c r="A25" s="250"/>
      <c r="B25" s="251"/>
      <c r="C25" s="252"/>
      <c r="D25" s="253"/>
      <c r="E25" s="254"/>
      <c r="F25" s="255"/>
      <c r="G25" s="254"/>
      <c r="H25" s="255"/>
      <c r="I25" s="254"/>
      <c r="J25" s="256"/>
    </row>
    <row r="26" spans="1:10" s="257" customFormat="1" hidden="1">
      <c r="A26" s="250"/>
      <c r="B26" s="251"/>
      <c r="C26" s="252"/>
      <c r="D26" s="253"/>
      <c r="E26" s="254"/>
      <c r="F26" s="255"/>
      <c r="G26" s="254"/>
      <c r="H26" s="255"/>
      <c r="I26" s="254"/>
      <c r="J26" s="256"/>
    </row>
    <row r="27" spans="1:10" s="257" customFormat="1" hidden="1">
      <c r="A27" s="250"/>
      <c r="B27" s="251"/>
      <c r="C27" s="252"/>
      <c r="D27" s="253"/>
      <c r="E27" s="254"/>
      <c r="F27" s="255"/>
      <c r="G27" s="254"/>
      <c r="H27" s="255"/>
      <c r="I27" s="254"/>
      <c r="J27" s="256"/>
    </row>
    <row r="28" spans="1:10" s="257" customFormat="1" hidden="1">
      <c r="A28" s="250"/>
      <c r="B28" s="251"/>
      <c r="C28" s="252"/>
      <c r="D28" s="253"/>
      <c r="E28" s="254"/>
      <c r="F28" s="255"/>
      <c r="G28" s="254"/>
      <c r="H28" s="255"/>
      <c r="I28" s="254"/>
      <c r="J28" s="256"/>
    </row>
    <row r="29" spans="1:10" s="257" customFormat="1" hidden="1">
      <c r="A29" s="250"/>
      <c r="B29" s="251"/>
      <c r="C29" s="252"/>
      <c r="D29" s="253"/>
      <c r="E29" s="254"/>
      <c r="F29" s="255"/>
      <c r="G29" s="254"/>
      <c r="H29" s="255"/>
      <c r="I29" s="254"/>
      <c r="J29" s="256"/>
    </row>
    <row r="30" spans="1:10" s="257" customFormat="1" hidden="1">
      <c r="A30" s="250"/>
      <c r="B30" s="251"/>
      <c r="C30" s="252"/>
      <c r="D30" s="253"/>
      <c r="E30" s="254"/>
      <c r="F30" s="255"/>
      <c r="G30" s="254"/>
      <c r="H30" s="255"/>
      <c r="I30" s="254"/>
      <c r="J30" s="256"/>
    </row>
    <row r="31" spans="1:10" s="257" customFormat="1" hidden="1">
      <c r="A31" s="250"/>
      <c r="B31" s="251"/>
      <c r="C31" s="252"/>
      <c r="D31" s="253"/>
      <c r="E31" s="254"/>
      <c r="F31" s="255"/>
      <c r="G31" s="254"/>
      <c r="H31" s="255"/>
      <c r="I31" s="254"/>
      <c r="J31" s="256"/>
    </row>
    <row r="32" spans="1:10" s="257" customFormat="1" hidden="1">
      <c r="A32" s="250"/>
      <c r="B32" s="251"/>
      <c r="C32" s="252"/>
      <c r="D32" s="253"/>
      <c r="E32" s="254"/>
      <c r="F32" s="255"/>
      <c r="G32" s="254"/>
      <c r="H32" s="255"/>
      <c r="I32" s="254"/>
      <c r="J32" s="256"/>
    </row>
    <row r="33" spans="1:10" s="257" customFormat="1" hidden="1">
      <c r="A33" s="250"/>
      <c r="B33" s="251"/>
      <c r="C33" s="252"/>
      <c r="D33" s="253"/>
      <c r="E33" s="254"/>
      <c r="F33" s="255"/>
      <c r="G33" s="254"/>
      <c r="H33" s="255"/>
      <c r="I33" s="254"/>
      <c r="J33" s="256"/>
    </row>
    <row r="34" spans="1:10" s="257" customFormat="1" hidden="1">
      <c r="A34" s="250"/>
      <c r="B34" s="251"/>
      <c r="C34" s="252"/>
      <c r="D34" s="253"/>
      <c r="E34" s="254"/>
      <c r="F34" s="255"/>
      <c r="G34" s="254"/>
      <c r="H34" s="255"/>
      <c r="I34" s="254"/>
      <c r="J34" s="256"/>
    </row>
    <row r="35" spans="1:10" s="257" customFormat="1" hidden="1">
      <c r="A35" s="250"/>
      <c r="B35" s="251"/>
      <c r="C35" s="252"/>
      <c r="D35" s="253"/>
      <c r="E35" s="254"/>
      <c r="F35" s="255"/>
      <c r="G35" s="254"/>
      <c r="H35" s="255"/>
      <c r="I35" s="254"/>
      <c r="J35" s="256"/>
    </row>
    <row r="36" spans="1:10" s="257" customFormat="1" hidden="1">
      <c r="A36" s="250"/>
      <c r="B36" s="251"/>
      <c r="C36" s="252"/>
      <c r="D36" s="253"/>
      <c r="E36" s="254"/>
      <c r="F36" s="255"/>
      <c r="G36" s="254"/>
      <c r="H36" s="255"/>
      <c r="I36" s="254"/>
      <c r="J36" s="256"/>
    </row>
    <row r="37" spans="1:10" s="257" customFormat="1" hidden="1">
      <c r="A37" s="250"/>
      <c r="B37" s="251"/>
      <c r="C37" s="252"/>
      <c r="D37" s="253"/>
      <c r="E37" s="254"/>
      <c r="F37" s="255"/>
      <c r="G37" s="254"/>
      <c r="H37" s="255"/>
      <c r="I37" s="254"/>
      <c r="J37" s="256"/>
    </row>
    <row r="38" spans="1:10" s="257" customFormat="1" hidden="1">
      <c r="A38" s="250"/>
      <c r="B38" s="251"/>
      <c r="C38" s="252"/>
      <c r="D38" s="253"/>
      <c r="E38" s="254"/>
      <c r="F38" s="255"/>
      <c r="G38" s="254"/>
      <c r="H38" s="255"/>
      <c r="I38" s="254"/>
      <c r="J38" s="256"/>
    </row>
    <row r="39" spans="1:10" s="257" customFormat="1" ht="13.5" hidden="1" thickBot="1">
      <c r="A39" s="250"/>
      <c r="B39" s="251"/>
      <c r="C39" s="252"/>
      <c r="D39" s="253"/>
      <c r="E39" s="254"/>
      <c r="F39" s="255"/>
      <c r="G39" s="254"/>
      <c r="H39" s="255"/>
      <c r="I39" s="254"/>
      <c r="J39" s="256"/>
    </row>
    <row r="40" spans="1:10">
      <c r="A40" s="36"/>
      <c r="B40" s="504">
        <v>39083</v>
      </c>
      <c r="C40" s="446"/>
      <c r="D40" s="447"/>
      <c r="E40" s="436"/>
      <c r="F40" s="437"/>
      <c r="G40" s="436"/>
      <c r="H40" s="437"/>
      <c r="I40" s="436"/>
      <c r="J40" s="438"/>
    </row>
    <row r="41" spans="1:10">
      <c r="A41" s="3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row>
    <row r="42" spans="1:10">
      <c r="A42" s="38"/>
      <c r="B42" s="502">
        <v>39142</v>
      </c>
      <c r="C42" s="448"/>
      <c r="D42" s="449"/>
      <c r="E42" s="439" t="str">
        <f t="shared" si="0"/>
        <v/>
      </c>
      <c r="F42" s="440" t="str">
        <f t="shared" si="1"/>
        <v/>
      </c>
      <c r="G42" s="439" t="str">
        <f t="shared" si="2"/>
        <v/>
      </c>
      <c r="H42" s="440" t="str">
        <f t="shared" si="3"/>
        <v/>
      </c>
      <c r="I42" s="439"/>
      <c r="J42" s="441"/>
    </row>
    <row r="43" spans="1:10">
      <c r="A43" s="38"/>
      <c r="B43" s="502">
        <v>39173</v>
      </c>
      <c r="C43" s="448"/>
      <c r="D43" s="449"/>
      <c r="E43" s="439" t="str">
        <f t="shared" si="0"/>
        <v/>
      </c>
      <c r="F43" s="440" t="str">
        <f t="shared" si="1"/>
        <v/>
      </c>
      <c r="G43" s="439" t="str">
        <f t="shared" si="2"/>
        <v/>
      </c>
      <c r="H43" s="440" t="str">
        <f t="shared" si="3"/>
        <v/>
      </c>
      <c r="I43" s="439"/>
      <c r="J43" s="441"/>
    </row>
    <row r="44" spans="1:10">
      <c r="A44" s="38"/>
      <c r="B44" s="502">
        <v>39203</v>
      </c>
      <c r="C44" s="448"/>
      <c r="D44" s="449"/>
      <c r="E44" s="439" t="str">
        <f t="shared" si="0"/>
        <v/>
      </c>
      <c r="F44" s="440" t="str">
        <f t="shared" si="1"/>
        <v/>
      </c>
      <c r="G44" s="439" t="str">
        <f t="shared" si="2"/>
        <v/>
      </c>
      <c r="H44" s="440" t="str">
        <f t="shared" si="3"/>
        <v/>
      </c>
      <c r="I44" s="439"/>
      <c r="J44" s="441"/>
    </row>
    <row r="45" spans="1:10">
      <c r="A45" s="38"/>
      <c r="B45" s="502">
        <v>39234</v>
      </c>
      <c r="C45" s="448"/>
      <c r="D45" s="449"/>
      <c r="E45" s="439" t="str">
        <f t="shared" si="0"/>
        <v/>
      </c>
      <c r="F45" s="440" t="str">
        <f t="shared" si="1"/>
        <v/>
      </c>
      <c r="G45" s="439" t="str">
        <f t="shared" si="2"/>
        <v/>
      </c>
      <c r="H45" s="440" t="str">
        <f t="shared" si="3"/>
        <v/>
      </c>
      <c r="I45" s="439"/>
      <c r="J45" s="441"/>
    </row>
    <row r="46" spans="1:10">
      <c r="A46" s="38"/>
      <c r="B46" s="502">
        <v>39264</v>
      </c>
      <c r="C46" s="448"/>
      <c r="D46" s="449"/>
      <c r="E46" s="439" t="str">
        <f t="shared" si="0"/>
        <v/>
      </c>
      <c r="F46" s="440" t="str">
        <f t="shared" si="1"/>
        <v/>
      </c>
      <c r="G46" s="439" t="str">
        <f t="shared" si="2"/>
        <v/>
      </c>
      <c r="H46" s="440" t="str">
        <f t="shared" si="3"/>
        <v/>
      </c>
      <c r="I46" s="439"/>
      <c r="J46" s="441"/>
    </row>
    <row r="47" spans="1:10">
      <c r="A47" s="38"/>
      <c r="B47" s="502">
        <v>39295</v>
      </c>
      <c r="C47" s="448"/>
      <c r="D47" s="449"/>
      <c r="E47" s="439" t="str">
        <f t="shared" si="0"/>
        <v/>
      </c>
      <c r="F47" s="440" t="str">
        <f t="shared" si="1"/>
        <v/>
      </c>
      <c r="G47" s="439" t="str">
        <f t="shared" si="2"/>
        <v/>
      </c>
      <c r="H47" s="440" t="str">
        <f t="shared" si="3"/>
        <v/>
      </c>
      <c r="I47" s="439"/>
      <c r="J47" s="441"/>
    </row>
    <row r="48" spans="1:10">
      <c r="A48" s="38"/>
      <c r="B48" s="502">
        <v>39326</v>
      </c>
      <c r="C48" s="448"/>
      <c r="D48" s="449"/>
      <c r="E48" s="439" t="str">
        <f t="shared" si="0"/>
        <v/>
      </c>
      <c r="F48" s="440" t="str">
        <f t="shared" si="1"/>
        <v/>
      </c>
      <c r="G48" s="439" t="str">
        <f t="shared" si="2"/>
        <v/>
      </c>
      <c r="H48" s="440" t="str">
        <f t="shared" si="3"/>
        <v/>
      </c>
      <c r="I48" s="439"/>
      <c r="J48" s="441"/>
    </row>
    <row r="49" spans="1:10">
      <c r="A49" s="38"/>
      <c r="B49" s="502">
        <v>39356</v>
      </c>
      <c r="C49" s="448"/>
      <c r="D49" s="449"/>
      <c r="E49" s="439" t="str">
        <f t="shared" si="0"/>
        <v/>
      </c>
      <c r="F49" s="440" t="str">
        <f t="shared" si="1"/>
        <v/>
      </c>
      <c r="G49" s="439" t="str">
        <f t="shared" si="2"/>
        <v/>
      </c>
      <c r="H49" s="440" t="str">
        <f t="shared" si="3"/>
        <v/>
      </c>
      <c r="I49" s="439"/>
      <c r="J49" s="441"/>
    </row>
    <row r="50" spans="1:10">
      <c r="A50" s="38"/>
      <c r="B50" s="502">
        <v>39387</v>
      </c>
      <c r="C50" s="448"/>
      <c r="D50" s="449"/>
      <c r="E50" s="439" t="str">
        <f t="shared" si="0"/>
        <v/>
      </c>
      <c r="F50" s="440" t="str">
        <f t="shared" si="1"/>
        <v/>
      </c>
      <c r="G50" s="439" t="str">
        <f t="shared" si="2"/>
        <v/>
      </c>
      <c r="H50" s="440" t="str">
        <f t="shared" si="3"/>
        <v/>
      </c>
      <c r="I50" s="439"/>
      <c r="J50" s="441"/>
    </row>
    <row r="51" spans="1:10" ht="13.5" thickBot="1">
      <c r="A51" s="40"/>
      <c r="B51" s="503">
        <v>39417</v>
      </c>
      <c r="C51" s="450"/>
      <c r="D51" s="451"/>
      <c r="E51" s="442" t="str">
        <f t="shared" ref="E51:E82" si="4">IF(C51="","",AVERAGE(C40:C51))</f>
        <v/>
      </c>
      <c r="F51" s="443" t="str">
        <f t="shared" ref="F51:F82" si="5">IF(D51="","",AVERAGE(D40:D51))</f>
        <v/>
      </c>
      <c r="G51" s="444" t="str">
        <f t="shared" ref="G51:G82" si="6">IF(E51="","",SUM(C40:C51))</f>
        <v/>
      </c>
      <c r="H51" s="443" t="str">
        <f t="shared" ref="H51:H82" si="7">IF(F51="","",SUM(D40:D51))</f>
        <v/>
      </c>
      <c r="I51" s="442">
        <f>SUM(C40:C51)</f>
        <v>0</v>
      </c>
      <c r="J51" s="445">
        <f>SUM(D40:D51)</f>
        <v>0</v>
      </c>
    </row>
    <row r="52" spans="1:10">
      <c r="A52" s="36"/>
      <c r="B52" s="504">
        <v>39448</v>
      </c>
      <c r="C52" s="446"/>
      <c r="D52" s="447"/>
      <c r="E52" s="436" t="str">
        <f t="shared" si="4"/>
        <v/>
      </c>
      <c r="F52" s="437" t="str">
        <f t="shared" si="5"/>
        <v/>
      </c>
      <c r="G52" s="436" t="str">
        <f t="shared" si="6"/>
        <v/>
      </c>
      <c r="H52" s="437" t="str">
        <f t="shared" si="7"/>
        <v/>
      </c>
      <c r="I52" s="436"/>
      <c r="J52" s="438"/>
    </row>
    <row r="53" spans="1:10">
      <c r="A53" s="38"/>
      <c r="B53" s="502">
        <v>39479</v>
      </c>
      <c r="C53" s="448"/>
      <c r="D53" s="449"/>
      <c r="E53" s="439" t="str">
        <f t="shared" si="4"/>
        <v/>
      </c>
      <c r="F53" s="440" t="str">
        <f t="shared" si="5"/>
        <v/>
      </c>
      <c r="G53" s="439" t="str">
        <f t="shared" si="6"/>
        <v/>
      </c>
      <c r="H53" s="440" t="str">
        <f t="shared" si="7"/>
        <v/>
      </c>
      <c r="I53" s="439"/>
      <c r="J53" s="441"/>
    </row>
    <row r="54" spans="1:10">
      <c r="A54" s="38"/>
      <c r="B54" s="502">
        <v>39508</v>
      </c>
      <c r="C54" s="448"/>
      <c r="D54" s="449"/>
      <c r="E54" s="439" t="str">
        <f t="shared" si="4"/>
        <v/>
      </c>
      <c r="F54" s="440" t="str">
        <f t="shared" si="5"/>
        <v/>
      </c>
      <c r="G54" s="439" t="str">
        <f t="shared" si="6"/>
        <v/>
      </c>
      <c r="H54" s="440" t="str">
        <f t="shared" si="7"/>
        <v/>
      </c>
      <c r="I54" s="439"/>
      <c r="J54" s="441"/>
    </row>
    <row r="55" spans="1:10">
      <c r="A55" s="38"/>
      <c r="B55" s="502">
        <v>39539</v>
      </c>
      <c r="C55" s="448"/>
      <c r="D55" s="449"/>
      <c r="E55" s="439" t="str">
        <f t="shared" si="4"/>
        <v/>
      </c>
      <c r="F55" s="440" t="str">
        <f t="shared" si="5"/>
        <v/>
      </c>
      <c r="G55" s="439" t="str">
        <f t="shared" si="6"/>
        <v/>
      </c>
      <c r="H55" s="440" t="str">
        <f t="shared" si="7"/>
        <v/>
      </c>
      <c r="I55" s="439"/>
      <c r="J55" s="441"/>
    </row>
    <row r="56" spans="1:10">
      <c r="A56" s="38"/>
      <c r="B56" s="502">
        <v>39569</v>
      </c>
      <c r="C56" s="448"/>
      <c r="D56" s="449"/>
      <c r="E56" s="439" t="str">
        <f t="shared" si="4"/>
        <v/>
      </c>
      <c r="F56" s="440" t="str">
        <f t="shared" si="5"/>
        <v/>
      </c>
      <c r="G56" s="439" t="str">
        <f t="shared" si="6"/>
        <v/>
      </c>
      <c r="H56" s="440" t="str">
        <f t="shared" si="7"/>
        <v/>
      </c>
      <c r="I56" s="439"/>
      <c r="J56" s="441"/>
    </row>
    <row r="57" spans="1:10">
      <c r="A57" s="38"/>
      <c r="B57" s="502">
        <v>39600</v>
      </c>
      <c r="C57" s="448"/>
      <c r="D57" s="449"/>
      <c r="E57" s="439" t="str">
        <f t="shared" si="4"/>
        <v/>
      </c>
      <c r="F57" s="440" t="str">
        <f t="shared" si="5"/>
        <v/>
      </c>
      <c r="G57" s="439" t="str">
        <f t="shared" si="6"/>
        <v/>
      </c>
      <c r="H57" s="440" t="str">
        <f t="shared" si="7"/>
        <v/>
      </c>
      <c r="I57" s="439"/>
      <c r="J57" s="441"/>
    </row>
    <row r="58" spans="1:10">
      <c r="A58" s="38"/>
      <c r="B58" s="502">
        <v>39630</v>
      </c>
      <c r="C58" s="448"/>
      <c r="D58" s="449"/>
      <c r="E58" s="439" t="str">
        <f t="shared" si="4"/>
        <v/>
      </c>
      <c r="F58" s="440" t="str">
        <f t="shared" si="5"/>
        <v/>
      </c>
      <c r="G58" s="439" t="str">
        <f t="shared" si="6"/>
        <v/>
      </c>
      <c r="H58" s="440" t="str">
        <f t="shared" si="7"/>
        <v/>
      </c>
      <c r="I58" s="439"/>
      <c r="J58" s="441"/>
    </row>
    <row r="59" spans="1:10">
      <c r="A59" s="38"/>
      <c r="B59" s="502">
        <v>39661</v>
      </c>
      <c r="C59" s="448"/>
      <c r="D59" s="449"/>
      <c r="E59" s="439" t="str">
        <f t="shared" si="4"/>
        <v/>
      </c>
      <c r="F59" s="440" t="str">
        <f t="shared" si="5"/>
        <v/>
      </c>
      <c r="G59" s="439" t="str">
        <f t="shared" si="6"/>
        <v/>
      </c>
      <c r="H59" s="440" t="str">
        <f t="shared" si="7"/>
        <v/>
      </c>
      <c r="I59" s="439"/>
      <c r="J59" s="441"/>
    </row>
    <row r="60" spans="1:10">
      <c r="A60" s="38"/>
      <c r="B60" s="502">
        <v>39692</v>
      </c>
      <c r="C60" s="448"/>
      <c r="D60" s="449"/>
      <c r="E60" s="439" t="str">
        <f t="shared" si="4"/>
        <v/>
      </c>
      <c r="F60" s="440" t="str">
        <f t="shared" si="5"/>
        <v/>
      </c>
      <c r="G60" s="439" t="str">
        <f t="shared" si="6"/>
        <v/>
      </c>
      <c r="H60" s="440" t="str">
        <f t="shared" si="7"/>
        <v/>
      </c>
      <c r="I60" s="439"/>
      <c r="J60" s="441"/>
    </row>
    <row r="61" spans="1:10">
      <c r="A61" s="38"/>
      <c r="B61" s="502">
        <v>39722</v>
      </c>
      <c r="C61" s="448"/>
      <c r="D61" s="449"/>
      <c r="E61" s="439" t="str">
        <f t="shared" si="4"/>
        <v/>
      </c>
      <c r="F61" s="440" t="str">
        <f t="shared" si="5"/>
        <v/>
      </c>
      <c r="G61" s="439" t="str">
        <f t="shared" si="6"/>
        <v/>
      </c>
      <c r="H61" s="440" t="str">
        <f t="shared" si="7"/>
        <v/>
      </c>
      <c r="I61" s="439"/>
      <c r="J61" s="441"/>
    </row>
    <row r="62" spans="1:10">
      <c r="A62" s="38"/>
      <c r="B62" s="502">
        <v>39753</v>
      </c>
      <c r="C62" s="448"/>
      <c r="D62" s="449"/>
      <c r="E62" s="439" t="str">
        <f t="shared" si="4"/>
        <v/>
      </c>
      <c r="F62" s="440" t="str">
        <f t="shared" si="5"/>
        <v/>
      </c>
      <c r="G62" s="439" t="str">
        <f t="shared" si="6"/>
        <v/>
      </c>
      <c r="H62" s="440" t="str">
        <f t="shared" si="7"/>
        <v/>
      </c>
      <c r="I62" s="439"/>
      <c r="J62" s="441"/>
    </row>
    <row r="63" spans="1:10" ht="13.5" thickBot="1">
      <c r="A63" s="40"/>
      <c r="B63" s="503">
        <v>39783</v>
      </c>
      <c r="C63" s="450"/>
      <c r="D63" s="451"/>
      <c r="E63" s="442" t="str">
        <f t="shared" si="4"/>
        <v/>
      </c>
      <c r="F63" s="443" t="str">
        <f t="shared" si="5"/>
        <v/>
      </c>
      <c r="G63" s="444" t="str">
        <f t="shared" si="6"/>
        <v/>
      </c>
      <c r="H63" s="443" t="str">
        <f t="shared" si="7"/>
        <v/>
      </c>
      <c r="I63" s="442">
        <f>SUM(C52:C63)</f>
        <v>0</v>
      </c>
      <c r="J63" s="445">
        <f>SUM(D52:D63)</f>
        <v>0</v>
      </c>
    </row>
    <row r="64" spans="1:10">
      <c r="A64" s="36"/>
      <c r="B64" s="504">
        <v>39814</v>
      </c>
      <c r="C64" s="446"/>
      <c r="D64" s="447"/>
      <c r="E64" s="436" t="str">
        <f t="shared" si="4"/>
        <v/>
      </c>
      <c r="F64" s="437" t="str">
        <f t="shared" si="5"/>
        <v/>
      </c>
      <c r="G64" s="436" t="str">
        <f t="shared" si="6"/>
        <v/>
      </c>
      <c r="H64" s="437" t="str">
        <f t="shared" si="7"/>
        <v/>
      </c>
      <c r="I64" s="436"/>
      <c r="J64" s="438"/>
    </row>
    <row r="65" spans="1:10">
      <c r="A65" s="38"/>
      <c r="B65" s="502">
        <v>39845</v>
      </c>
      <c r="C65" s="448"/>
      <c r="D65" s="449"/>
      <c r="E65" s="439" t="str">
        <f t="shared" si="4"/>
        <v/>
      </c>
      <c r="F65" s="440" t="str">
        <f t="shared" si="5"/>
        <v/>
      </c>
      <c r="G65" s="439" t="str">
        <f t="shared" si="6"/>
        <v/>
      </c>
      <c r="H65" s="440" t="str">
        <f t="shared" si="7"/>
        <v/>
      </c>
      <c r="I65" s="439"/>
      <c r="J65" s="441"/>
    </row>
    <row r="66" spans="1:10">
      <c r="A66" s="38"/>
      <c r="B66" s="502">
        <v>39873</v>
      </c>
      <c r="C66" s="448"/>
      <c r="D66" s="449"/>
      <c r="E66" s="439" t="str">
        <f t="shared" si="4"/>
        <v/>
      </c>
      <c r="F66" s="440" t="str">
        <f t="shared" si="5"/>
        <v/>
      </c>
      <c r="G66" s="439" t="str">
        <f t="shared" si="6"/>
        <v/>
      </c>
      <c r="H66" s="440" t="str">
        <f t="shared" si="7"/>
        <v/>
      </c>
      <c r="I66" s="439"/>
      <c r="J66" s="441"/>
    </row>
    <row r="67" spans="1:10">
      <c r="A67" s="38"/>
      <c r="B67" s="502">
        <v>39904</v>
      </c>
      <c r="C67" s="448"/>
      <c r="D67" s="449"/>
      <c r="E67" s="439" t="str">
        <f t="shared" si="4"/>
        <v/>
      </c>
      <c r="F67" s="440" t="str">
        <f t="shared" si="5"/>
        <v/>
      </c>
      <c r="G67" s="439" t="str">
        <f t="shared" si="6"/>
        <v/>
      </c>
      <c r="H67" s="440" t="str">
        <f t="shared" si="7"/>
        <v/>
      </c>
      <c r="I67" s="439"/>
      <c r="J67" s="441"/>
    </row>
    <row r="68" spans="1:10">
      <c r="A68" s="38"/>
      <c r="B68" s="502">
        <v>39934</v>
      </c>
      <c r="C68" s="448"/>
      <c r="D68" s="449"/>
      <c r="E68" s="439" t="str">
        <f t="shared" si="4"/>
        <v/>
      </c>
      <c r="F68" s="440" t="str">
        <f t="shared" si="5"/>
        <v/>
      </c>
      <c r="G68" s="439" t="str">
        <f t="shared" si="6"/>
        <v/>
      </c>
      <c r="H68" s="440" t="str">
        <f t="shared" si="7"/>
        <v/>
      </c>
      <c r="I68" s="439"/>
      <c r="J68" s="441"/>
    </row>
    <row r="69" spans="1:10">
      <c r="A69" s="38"/>
      <c r="B69" s="502">
        <v>39965</v>
      </c>
      <c r="C69" s="448"/>
      <c r="D69" s="449"/>
      <c r="E69" s="439" t="str">
        <f t="shared" si="4"/>
        <v/>
      </c>
      <c r="F69" s="440" t="str">
        <f t="shared" si="5"/>
        <v/>
      </c>
      <c r="G69" s="439" t="str">
        <f t="shared" si="6"/>
        <v/>
      </c>
      <c r="H69" s="440" t="str">
        <f t="shared" si="7"/>
        <v/>
      </c>
      <c r="I69" s="439"/>
      <c r="J69" s="441"/>
    </row>
    <row r="70" spans="1:10">
      <c r="A70" s="38"/>
      <c r="B70" s="502">
        <v>39995</v>
      </c>
      <c r="C70" s="448"/>
      <c r="D70" s="449"/>
      <c r="E70" s="439" t="str">
        <f t="shared" si="4"/>
        <v/>
      </c>
      <c r="F70" s="440" t="str">
        <f t="shared" si="5"/>
        <v/>
      </c>
      <c r="G70" s="439" t="str">
        <f t="shared" si="6"/>
        <v/>
      </c>
      <c r="H70" s="440" t="str">
        <f t="shared" si="7"/>
        <v/>
      </c>
      <c r="I70" s="439"/>
      <c r="J70" s="441"/>
    </row>
    <row r="71" spans="1:10">
      <c r="A71" s="38"/>
      <c r="B71" s="502">
        <v>40026</v>
      </c>
      <c r="C71" s="448"/>
      <c r="D71" s="449"/>
      <c r="E71" s="439" t="str">
        <f t="shared" si="4"/>
        <v/>
      </c>
      <c r="F71" s="440" t="str">
        <f t="shared" si="5"/>
        <v/>
      </c>
      <c r="G71" s="439" t="str">
        <f t="shared" si="6"/>
        <v/>
      </c>
      <c r="H71" s="440" t="str">
        <f t="shared" si="7"/>
        <v/>
      </c>
      <c r="I71" s="439"/>
      <c r="J71" s="441"/>
    </row>
    <row r="72" spans="1:10">
      <c r="A72" s="38"/>
      <c r="B72" s="502">
        <v>40057</v>
      </c>
      <c r="C72" s="448"/>
      <c r="D72" s="449"/>
      <c r="E72" s="439" t="str">
        <f t="shared" si="4"/>
        <v/>
      </c>
      <c r="F72" s="440" t="str">
        <f t="shared" si="5"/>
        <v/>
      </c>
      <c r="G72" s="439" t="str">
        <f t="shared" si="6"/>
        <v/>
      </c>
      <c r="H72" s="440" t="str">
        <f t="shared" si="7"/>
        <v/>
      </c>
      <c r="I72" s="439"/>
      <c r="J72" s="441"/>
    </row>
    <row r="73" spans="1:10">
      <c r="A73" s="38"/>
      <c r="B73" s="502">
        <v>40087</v>
      </c>
      <c r="C73" s="448"/>
      <c r="D73" s="449"/>
      <c r="E73" s="439" t="str">
        <f t="shared" si="4"/>
        <v/>
      </c>
      <c r="F73" s="440" t="str">
        <f t="shared" si="5"/>
        <v/>
      </c>
      <c r="G73" s="439" t="str">
        <f t="shared" si="6"/>
        <v/>
      </c>
      <c r="H73" s="440" t="str">
        <f t="shared" si="7"/>
        <v/>
      </c>
      <c r="I73" s="439"/>
      <c r="J73" s="441"/>
    </row>
    <row r="74" spans="1:10">
      <c r="A74" s="38"/>
      <c r="B74" s="502">
        <v>40118</v>
      </c>
      <c r="C74" s="448"/>
      <c r="D74" s="449"/>
      <c r="E74" s="439" t="str">
        <f t="shared" si="4"/>
        <v/>
      </c>
      <c r="F74" s="440" t="str">
        <f t="shared" si="5"/>
        <v/>
      </c>
      <c r="G74" s="439" t="str">
        <f t="shared" si="6"/>
        <v/>
      </c>
      <c r="H74" s="440" t="str">
        <f t="shared" si="7"/>
        <v/>
      </c>
      <c r="I74" s="439"/>
      <c r="J74" s="441"/>
    </row>
    <row r="75" spans="1:10" ht="13.5" thickBot="1">
      <c r="A75" s="40"/>
      <c r="B75" s="503">
        <v>40148</v>
      </c>
      <c r="C75" s="450"/>
      <c r="D75" s="451"/>
      <c r="E75" s="442" t="str">
        <f t="shared" si="4"/>
        <v/>
      </c>
      <c r="F75" s="443" t="str">
        <f t="shared" si="5"/>
        <v/>
      </c>
      <c r="G75" s="444" t="str">
        <f t="shared" si="6"/>
        <v/>
      </c>
      <c r="H75" s="443" t="str">
        <f t="shared" si="7"/>
        <v/>
      </c>
      <c r="I75" s="442">
        <f>SUM(C64:C75)</f>
        <v>0</v>
      </c>
      <c r="J75" s="445">
        <f>SUM(D64:D75)</f>
        <v>0</v>
      </c>
    </row>
    <row r="76" spans="1:10">
      <c r="A76" s="36"/>
      <c r="B76" s="504">
        <v>40179</v>
      </c>
      <c r="C76" s="446"/>
      <c r="D76" s="447"/>
      <c r="E76" s="436" t="str">
        <f t="shared" si="4"/>
        <v/>
      </c>
      <c r="F76" s="437" t="str">
        <f t="shared" si="5"/>
        <v/>
      </c>
      <c r="G76" s="436" t="str">
        <f t="shared" si="6"/>
        <v/>
      </c>
      <c r="H76" s="437" t="str">
        <f t="shared" si="7"/>
        <v/>
      </c>
      <c r="I76" s="436"/>
      <c r="J76" s="438"/>
    </row>
    <row r="77" spans="1:10">
      <c r="A77" s="38"/>
      <c r="B77" s="502">
        <v>40210</v>
      </c>
      <c r="C77" s="448"/>
      <c r="D77" s="449"/>
      <c r="E77" s="439" t="str">
        <f t="shared" si="4"/>
        <v/>
      </c>
      <c r="F77" s="440" t="str">
        <f t="shared" si="5"/>
        <v/>
      </c>
      <c r="G77" s="439" t="str">
        <f t="shared" si="6"/>
        <v/>
      </c>
      <c r="H77" s="440" t="str">
        <f t="shared" si="7"/>
        <v/>
      </c>
      <c r="I77" s="439"/>
      <c r="J77" s="441"/>
    </row>
    <row r="78" spans="1:10">
      <c r="A78" s="38"/>
      <c r="B78" s="502">
        <v>40238</v>
      </c>
      <c r="C78" s="448"/>
      <c r="D78" s="449"/>
      <c r="E78" s="439" t="str">
        <f t="shared" si="4"/>
        <v/>
      </c>
      <c r="F78" s="440" t="str">
        <f t="shared" si="5"/>
        <v/>
      </c>
      <c r="G78" s="439" t="str">
        <f t="shared" si="6"/>
        <v/>
      </c>
      <c r="H78" s="440" t="str">
        <f t="shared" si="7"/>
        <v/>
      </c>
      <c r="I78" s="439"/>
      <c r="J78" s="441"/>
    </row>
    <row r="79" spans="1:10">
      <c r="A79" s="38"/>
      <c r="B79" s="502">
        <v>40269</v>
      </c>
      <c r="C79" s="448"/>
      <c r="D79" s="449"/>
      <c r="E79" s="439" t="str">
        <f t="shared" si="4"/>
        <v/>
      </c>
      <c r="F79" s="440" t="str">
        <f t="shared" si="5"/>
        <v/>
      </c>
      <c r="G79" s="439" t="str">
        <f t="shared" si="6"/>
        <v/>
      </c>
      <c r="H79" s="440" t="str">
        <f t="shared" si="7"/>
        <v/>
      </c>
      <c r="I79" s="439"/>
      <c r="J79" s="441"/>
    </row>
    <row r="80" spans="1:10">
      <c r="A80" s="38"/>
      <c r="B80" s="502">
        <v>40299</v>
      </c>
      <c r="C80" s="448"/>
      <c r="D80" s="449"/>
      <c r="E80" s="439" t="str">
        <f t="shared" si="4"/>
        <v/>
      </c>
      <c r="F80" s="440" t="str">
        <f t="shared" si="5"/>
        <v/>
      </c>
      <c r="G80" s="439" t="str">
        <f t="shared" si="6"/>
        <v/>
      </c>
      <c r="H80" s="440" t="str">
        <f t="shared" si="7"/>
        <v/>
      </c>
      <c r="I80" s="439"/>
      <c r="J80" s="441"/>
    </row>
    <row r="81" spans="1:10">
      <c r="A81" s="38"/>
      <c r="B81" s="502">
        <v>40330</v>
      </c>
      <c r="C81" s="448"/>
      <c r="D81" s="449"/>
      <c r="E81" s="439" t="str">
        <f t="shared" si="4"/>
        <v/>
      </c>
      <c r="F81" s="440" t="str">
        <f t="shared" si="5"/>
        <v/>
      </c>
      <c r="G81" s="439" t="str">
        <f t="shared" si="6"/>
        <v/>
      </c>
      <c r="H81" s="440" t="str">
        <f t="shared" si="7"/>
        <v/>
      </c>
      <c r="I81" s="439"/>
      <c r="J81" s="441"/>
    </row>
    <row r="82" spans="1:10">
      <c r="A82" s="38"/>
      <c r="B82" s="502">
        <v>40360</v>
      </c>
      <c r="C82" s="448"/>
      <c r="D82" s="449"/>
      <c r="E82" s="439" t="str">
        <f t="shared" si="4"/>
        <v/>
      </c>
      <c r="F82" s="440" t="str">
        <f t="shared" si="5"/>
        <v/>
      </c>
      <c r="G82" s="439" t="str">
        <f t="shared" si="6"/>
        <v/>
      </c>
      <c r="H82" s="440" t="str">
        <f t="shared" si="7"/>
        <v/>
      </c>
      <c r="I82" s="439"/>
      <c r="J82" s="441"/>
    </row>
    <row r="83" spans="1:10">
      <c r="A83" s="38"/>
      <c r="B83" s="502">
        <v>40391</v>
      </c>
      <c r="C83" s="448"/>
      <c r="D83" s="449"/>
      <c r="E83" s="439" t="str">
        <f t="shared" ref="E83:E111" si="8">IF(C83="","",AVERAGE(C72:C83))</f>
        <v/>
      </c>
      <c r="F83" s="440" t="str">
        <f t="shared" ref="F83:F111" si="9">IF(D83="","",AVERAGE(D72:D83))</f>
        <v/>
      </c>
      <c r="G83" s="439" t="str">
        <f t="shared" ref="G83:G111" si="10">IF(E83="","",SUM(C72:C83))</f>
        <v/>
      </c>
      <c r="H83" s="440" t="str">
        <f t="shared" ref="H83:H111" si="11">IF(F83="","",SUM(D72:D83))</f>
        <v/>
      </c>
      <c r="I83" s="439"/>
      <c r="J83" s="441"/>
    </row>
    <row r="84" spans="1:10">
      <c r="A84" s="38"/>
      <c r="B84" s="502">
        <v>40422</v>
      </c>
      <c r="C84" s="448"/>
      <c r="D84" s="449"/>
      <c r="E84" s="439" t="str">
        <f t="shared" si="8"/>
        <v/>
      </c>
      <c r="F84" s="440" t="str">
        <f t="shared" si="9"/>
        <v/>
      </c>
      <c r="G84" s="439" t="str">
        <f t="shared" si="10"/>
        <v/>
      </c>
      <c r="H84" s="440" t="str">
        <f t="shared" si="11"/>
        <v/>
      </c>
      <c r="I84" s="439"/>
      <c r="J84" s="441"/>
    </row>
    <row r="85" spans="1:10">
      <c r="A85" s="38"/>
      <c r="B85" s="502">
        <v>40452</v>
      </c>
      <c r="C85" s="448"/>
      <c r="D85" s="449"/>
      <c r="E85" s="439" t="str">
        <f t="shared" si="8"/>
        <v/>
      </c>
      <c r="F85" s="440" t="str">
        <f t="shared" si="9"/>
        <v/>
      </c>
      <c r="G85" s="439" t="str">
        <f t="shared" si="10"/>
        <v/>
      </c>
      <c r="H85" s="440" t="str">
        <f t="shared" si="11"/>
        <v/>
      </c>
      <c r="I85" s="439"/>
      <c r="J85" s="441"/>
    </row>
    <row r="86" spans="1:10">
      <c r="A86" s="38"/>
      <c r="B86" s="502">
        <v>40483</v>
      </c>
      <c r="C86" s="448"/>
      <c r="D86" s="449"/>
      <c r="E86" s="439" t="str">
        <f t="shared" si="8"/>
        <v/>
      </c>
      <c r="F86" s="440" t="str">
        <f t="shared" si="9"/>
        <v/>
      </c>
      <c r="G86" s="439" t="str">
        <f t="shared" si="10"/>
        <v/>
      </c>
      <c r="H86" s="440" t="str">
        <f t="shared" si="11"/>
        <v/>
      </c>
      <c r="I86" s="439"/>
      <c r="J86" s="441"/>
    </row>
    <row r="87" spans="1:10" ht="13.5" thickBot="1">
      <c r="A87" s="40"/>
      <c r="B87" s="503">
        <v>40513</v>
      </c>
      <c r="C87" s="450"/>
      <c r="D87" s="451"/>
      <c r="E87" s="442" t="str">
        <f t="shared" si="8"/>
        <v/>
      </c>
      <c r="F87" s="443" t="str">
        <f t="shared" si="9"/>
        <v/>
      </c>
      <c r="G87" s="444" t="str">
        <f t="shared" si="10"/>
        <v/>
      </c>
      <c r="H87" s="443" t="str">
        <f t="shared" si="11"/>
        <v/>
      </c>
      <c r="I87" s="442">
        <f>SUM(C76:C87)</f>
        <v>0</v>
      </c>
      <c r="J87" s="445">
        <f>SUM(D76:D87)</f>
        <v>0</v>
      </c>
    </row>
    <row r="88" spans="1:10">
      <c r="A88" s="36"/>
      <c r="B88" s="504">
        <v>40544</v>
      </c>
      <c r="C88" s="446"/>
      <c r="D88" s="447"/>
      <c r="E88" s="436" t="str">
        <f t="shared" si="8"/>
        <v/>
      </c>
      <c r="F88" s="437" t="str">
        <f t="shared" si="9"/>
        <v/>
      </c>
      <c r="G88" s="436" t="str">
        <f t="shared" si="10"/>
        <v/>
      </c>
      <c r="H88" s="437" t="str">
        <f t="shared" si="11"/>
        <v/>
      </c>
      <c r="I88" s="436"/>
      <c r="J88" s="438"/>
    </row>
    <row r="89" spans="1:10">
      <c r="A89" s="38"/>
      <c r="B89" s="502">
        <v>40575</v>
      </c>
      <c r="C89" s="448"/>
      <c r="D89" s="449"/>
      <c r="E89" s="439" t="str">
        <f t="shared" si="8"/>
        <v/>
      </c>
      <c r="F89" s="440" t="str">
        <f t="shared" si="9"/>
        <v/>
      </c>
      <c r="G89" s="439" t="str">
        <f t="shared" si="10"/>
        <v/>
      </c>
      <c r="H89" s="440" t="str">
        <f t="shared" si="11"/>
        <v/>
      </c>
      <c r="I89" s="439"/>
      <c r="J89" s="441"/>
    </row>
    <row r="90" spans="1:10">
      <c r="A90" s="38"/>
      <c r="B90" s="502">
        <v>40603</v>
      </c>
      <c r="C90" s="448"/>
      <c r="D90" s="449"/>
      <c r="E90" s="439" t="str">
        <f t="shared" si="8"/>
        <v/>
      </c>
      <c r="F90" s="440" t="str">
        <f t="shared" si="9"/>
        <v/>
      </c>
      <c r="G90" s="439" t="str">
        <f t="shared" si="10"/>
        <v/>
      </c>
      <c r="H90" s="440" t="str">
        <f t="shared" si="11"/>
        <v/>
      </c>
      <c r="I90" s="439"/>
      <c r="J90" s="441"/>
    </row>
    <row r="91" spans="1:10">
      <c r="A91" s="38"/>
      <c r="B91" s="502">
        <v>40634</v>
      </c>
      <c r="C91" s="448"/>
      <c r="D91" s="449"/>
      <c r="E91" s="439" t="str">
        <f t="shared" si="8"/>
        <v/>
      </c>
      <c r="F91" s="440" t="str">
        <f t="shared" si="9"/>
        <v/>
      </c>
      <c r="G91" s="439" t="str">
        <f t="shared" si="10"/>
        <v/>
      </c>
      <c r="H91" s="440" t="str">
        <f t="shared" si="11"/>
        <v/>
      </c>
      <c r="I91" s="439"/>
      <c r="J91" s="441"/>
    </row>
    <row r="92" spans="1:10">
      <c r="A92" s="38"/>
      <c r="B92" s="502">
        <v>40664</v>
      </c>
      <c r="C92" s="448"/>
      <c r="D92" s="449"/>
      <c r="E92" s="439" t="str">
        <f t="shared" si="8"/>
        <v/>
      </c>
      <c r="F92" s="440" t="str">
        <f t="shared" si="9"/>
        <v/>
      </c>
      <c r="G92" s="439" t="str">
        <f t="shared" si="10"/>
        <v/>
      </c>
      <c r="H92" s="440" t="str">
        <f t="shared" si="11"/>
        <v/>
      </c>
      <c r="I92" s="439"/>
      <c r="J92" s="441"/>
    </row>
    <row r="93" spans="1:10">
      <c r="A93" s="38"/>
      <c r="B93" s="502">
        <v>40695</v>
      </c>
      <c r="C93" s="448"/>
      <c r="D93" s="449"/>
      <c r="E93" s="439" t="str">
        <f t="shared" si="8"/>
        <v/>
      </c>
      <c r="F93" s="440" t="str">
        <f t="shared" si="9"/>
        <v/>
      </c>
      <c r="G93" s="439" t="str">
        <f t="shared" si="10"/>
        <v/>
      </c>
      <c r="H93" s="440" t="str">
        <f t="shared" si="11"/>
        <v/>
      </c>
      <c r="I93" s="439"/>
      <c r="J93" s="441"/>
    </row>
    <row r="94" spans="1:10">
      <c r="A94" s="38"/>
      <c r="B94" s="502">
        <v>40725</v>
      </c>
      <c r="C94" s="448"/>
      <c r="D94" s="449"/>
      <c r="E94" s="439" t="str">
        <f t="shared" si="8"/>
        <v/>
      </c>
      <c r="F94" s="440" t="str">
        <f t="shared" si="9"/>
        <v/>
      </c>
      <c r="G94" s="439" t="str">
        <f t="shared" si="10"/>
        <v/>
      </c>
      <c r="H94" s="440" t="str">
        <f t="shared" si="11"/>
        <v/>
      </c>
      <c r="I94" s="439"/>
      <c r="J94" s="441"/>
    </row>
    <row r="95" spans="1:10">
      <c r="A95" s="38"/>
      <c r="B95" s="502">
        <v>40756</v>
      </c>
      <c r="C95" s="448"/>
      <c r="D95" s="449"/>
      <c r="E95" s="439" t="str">
        <f t="shared" si="8"/>
        <v/>
      </c>
      <c r="F95" s="440" t="str">
        <f t="shared" si="9"/>
        <v/>
      </c>
      <c r="G95" s="439" t="str">
        <f t="shared" si="10"/>
        <v/>
      </c>
      <c r="H95" s="440" t="str">
        <f t="shared" si="11"/>
        <v/>
      </c>
      <c r="I95" s="439"/>
      <c r="J95" s="441"/>
    </row>
    <row r="96" spans="1:10">
      <c r="A96" s="38"/>
      <c r="B96" s="502">
        <v>40787</v>
      </c>
      <c r="C96" s="448"/>
      <c r="D96" s="449"/>
      <c r="E96" s="439" t="str">
        <f t="shared" si="8"/>
        <v/>
      </c>
      <c r="F96" s="440" t="str">
        <f t="shared" si="9"/>
        <v/>
      </c>
      <c r="G96" s="439" t="str">
        <f t="shared" si="10"/>
        <v/>
      </c>
      <c r="H96" s="440" t="str">
        <f t="shared" si="11"/>
        <v/>
      </c>
      <c r="I96" s="439"/>
      <c r="J96" s="441"/>
    </row>
    <row r="97" spans="1:10">
      <c r="A97" s="38"/>
      <c r="B97" s="502">
        <v>40817</v>
      </c>
      <c r="C97" s="448"/>
      <c r="D97" s="449"/>
      <c r="E97" s="439" t="str">
        <f t="shared" si="8"/>
        <v/>
      </c>
      <c r="F97" s="440" t="str">
        <f t="shared" si="9"/>
        <v/>
      </c>
      <c r="G97" s="439" t="str">
        <f t="shared" si="10"/>
        <v/>
      </c>
      <c r="H97" s="440" t="str">
        <f t="shared" si="11"/>
        <v/>
      </c>
      <c r="I97" s="439"/>
      <c r="J97" s="441"/>
    </row>
    <row r="98" spans="1:10">
      <c r="A98" s="38"/>
      <c r="B98" s="502">
        <v>40848</v>
      </c>
      <c r="C98" s="448"/>
      <c r="D98" s="449"/>
      <c r="E98" s="439" t="str">
        <f t="shared" si="8"/>
        <v/>
      </c>
      <c r="F98" s="440" t="str">
        <f t="shared" si="9"/>
        <v/>
      </c>
      <c r="G98" s="439" t="str">
        <f t="shared" si="10"/>
        <v/>
      </c>
      <c r="H98" s="440" t="str">
        <f t="shared" si="11"/>
        <v/>
      </c>
      <c r="I98" s="439"/>
      <c r="J98" s="441"/>
    </row>
    <row r="99" spans="1:10" ht="13.5" thickBot="1">
      <c r="A99" s="40"/>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36"/>
      <c r="B100" s="504">
        <v>40909</v>
      </c>
      <c r="C100" s="446"/>
      <c r="D100" s="447"/>
      <c r="E100" s="436" t="str">
        <f t="shared" si="8"/>
        <v/>
      </c>
      <c r="F100" s="437" t="str">
        <f t="shared" si="9"/>
        <v/>
      </c>
      <c r="G100" s="436" t="str">
        <f t="shared" si="10"/>
        <v/>
      </c>
      <c r="H100" s="437" t="str">
        <f t="shared" si="11"/>
        <v/>
      </c>
      <c r="I100" s="436"/>
      <c r="J100" s="438"/>
    </row>
    <row r="101" spans="1:10">
      <c r="A101" s="38"/>
      <c r="B101" s="502">
        <v>40940</v>
      </c>
      <c r="C101" s="448"/>
      <c r="D101" s="449"/>
      <c r="E101" s="439" t="str">
        <f t="shared" si="8"/>
        <v/>
      </c>
      <c r="F101" s="440" t="str">
        <f t="shared" si="9"/>
        <v/>
      </c>
      <c r="G101" s="439" t="str">
        <f t="shared" si="10"/>
        <v/>
      </c>
      <c r="H101" s="440" t="str">
        <f t="shared" si="11"/>
        <v/>
      </c>
      <c r="I101" s="439"/>
      <c r="J101" s="441"/>
    </row>
    <row r="102" spans="1:10">
      <c r="A102" s="38"/>
      <c r="B102" s="502">
        <v>40969</v>
      </c>
      <c r="C102" s="448"/>
      <c r="D102" s="449"/>
      <c r="E102" s="439" t="str">
        <f t="shared" si="8"/>
        <v/>
      </c>
      <c r="F102" s="440" t="str">
        <f t="shared" si="9"/>
        <v/>
      </c>
      <c r="G102" s="439" t="str">
        <f t="shared" si="10"/>
        <v/>
      </c>
      <c r="H102" s="440" t="str">
        <f t="shared" si="11"/>
        <v/>
      </c>
      <c r="I102" s="439"/>
      <c r="J102" s="441"/>
    </row>
    <row r="103" spans="1:10">
      <c r="A103" s="38"/>
      <c r="B103" s="502">
        <v>41000</v>
      </c>
      <c r="C103" s="448"/>
      <c r="D103" s="449"/>
      <c r="E103" s="439" t="str">
        <f t="shared" si="8"/>
        <v/>
      </c>
      <c r="F103" s="440" t="str">
        <f t="shared" si="9"/>
        <v/>
      </c>
      <c r="G103" s="439" t="str">
        <f t="shared" si="10"/>
        <v/>
      </c>
      <c r="H103" s="440" t="str">
        <f t="shared" si="11"/>
        <v/>
      </c>
      <c r="I103" s="439"/>
      <c r="J103" s="441"/>
    </row>
    <row r="104" spans="1:10">
      <c r="A104" s="38"/>
      <c r="B104" s="502">
        <v>41030</v>
      </c>
      <c r="C104" s="448"/>
      <c r="D104" s="449"/>
      <c r="E104" s="439" t="str">
        <f t="shared" si="8"/>
        <v/>
      </c>
      <c r="F104" s="440" t="str">
        <f t="shared" si="9"/>
        <v/>
      </c>
      <c r="G104" s="439" t="str">
        <f t="shared" si="10"/>
        <v/>
      </c>
      <c r="H104" s="440" t="str">
        <f t="shared" si="11"/>
        <v/>
      </c>
      <c r="I104" s="439"/>
      <c r="J104" s="441"/>
    </row>
    <row r="105" spans="1:10">
      <c r="A105" s="38"/>
      <c r="B105" s="502">
        <v>41061</v>
      </c>
      <c r="C105" s="448"/>
      <c r="D105" s="449"/>
      <c r="E105" s="439" t="str">
        <f t="shared" si="8"/>
        <v/>
      </c>
      <c r="F105" s="440" t="str">
        <f t="shared" si="9"/>
        <v/>
      </c>
      <c r="G105" s="439" t="str">
        <f t="shared" si="10"/>
        <v/>
      </c>
      <c r="H105" s="440" t="str">
        <f t="shared" si="11"/>
        <v/>
      </c>
      <c r="I105" s="439"/>
      <c r="J105" s="441"/>
    </row>
    <row r="106" spans="1:10">
      <c r="A106" s="38"/>
      <c r="B106" s="502">
        <v>41091</v>
      </c>
      <c r="C106" s="448"/>
      <c r="D106" s="449"/>
      <c r="E106" s="439" t="str">
        <f t="shared" si="8"/>
        <v/>
      </c>
      <c r="F106" s="440" t="str">
        <f t="shared" si="9"/>
        <v/>
      </c>
      <c r="G106" s="439" t="str">
        <f t="shared" si="10"/>
        <v/>
      </c>
      <c r="H106" s="440" t="str">
        <f t="shared" si="11"/>
        <v/>
      </c>
      <c r="I106" s="439"/>
      <c r="J106" s="441"/>
    </row>
    <row r="107" spans="1:10">
      <c r="A107" s="38"/>
      <c r="B107" s="502">
        <v>41122</v>
      </c>
      <c r="C107" s="448"/>
      <c r="D107" s="449"/>
      <c r="E107" s="439" t="str">
        <f t="shared" si="8"/>
        <v/>
      </c>
      <c r="F107" s="440" t="str">
        <f t="shared" si="9"/>
        <v/>
      </c>
      <c r="G107" s="439" t="str">
        <f t="shared" si="10"/>
        <v/>
      </c>
      <c r="H107" s="440" t="str">
        <f t="shared" si="11"/>
        <v/>
      </c>
      <c r="I107" s="439"/>
      <c r="J107" s="441"/>
    </row>
    <row r="108" spans="1:10">
      <c r="A108" s="38"/>
      <c r="B108" s="502">
        <v>41153</v>
      </c>
      <c r="C108" s="448"/>
      <c r="D108" s="449"/>
      <c r="E108" s="439" t="str">
        <f t="shared" si="8"/>
        <v/>
      </c>
      <c r="F108" s="440" t="str">
        <f t="shared" si="9"/>
        <v/>
      </c>
      <c r="G108" s="439" t="str">
        <f t="shared" si="10"/>
        <v/>
      </c>
      <c r="H108" s="440" t="str">
        <f t="shared" si="11"/>
        <v/>
      </c>
      <c r="I108" s="439"/>
      <c r="J108" s="441"/>
    </row>
    <row r="109" spans="1:10">
      <c r="A109" s="38"/>
      <c r="B109" s="502">
        <v>41183</v>
      </c>
      <c r="C109" s="448"/>
      <c r="D109" s="449"/>
      <c r="E109" s="439" t="str">
        <f t="shared" si="8"/>
        <v/>
      </c>
      <c r="F109" s="440" t="str">
        <f t="shared" si="9"/>
        <v/>
      </c>
      <c r="G109" s="439" t="str">
        <f t="shared" si="10"/>
        <v/>
      </c>
      <c r="H109" s="440" t="str">
        <f t="shared" si="11"/>
        <v/>
      </c>
      <c r="I109" s="439"/>
      <c r="J109" s="441"/>
    </row>
    <row r="110" spans="1:10">
      <c r="A110" s="38"/>
      <c r="B110" s="502">
        <v>41214</v>
      </c>
      <c r="C110" s="448"/>
      <c r="D110" s="449"/>
      <c r="E110" s="439" t="str">
        <f t="shared" si="8"/>
        <v/>
      </c>
      <c r="F110" s="440" t="str">
        <f t="shared" si="9"/>
        <v/>
      </c>
      <c r="G110" s="439" t="str">
        <f t="shared" si="10"/>
        <v/>
      </c>
      <c r="H110" s="440" t="str">
        <f t="shared" si="11"/>
        <v/>
      </c>
      <c r="I110" s="439"/>
      <c r="J110" s="441"/>
    </row>
    <row r="111" spans="1:10" ht="13.5" thickBot="1">
      <c r="A111" s="40"/>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verticalDpi="300" r:id="rId1"/>
  <headerFooter alignWithMargins="0">
    <oddHeader>&amp;CMiscellaneous # 4
HAP / VOC Data</oddHeader>
  </headerFooter>
  <rowBreaks count="2" manualBreakCount="2">
    <brk id="63" max="16383" man="1"/>
    <brk id="87" max="16383" man="1"/>
  </rowBreaks>
</worksheet>
</file>

<file path=xl/worksheets/sheet17.xml><?xml version="1.0" encoding="utf-8"?>
<worksheet xmlns="http://schemas.openxmlformats.org/spreadsheetml/2006/main" xmlns:r="http://schemas.openxmlformats.org/officeDocument/2006/relationships">
  <sheetPr codeName="Sheet20"/>
  <dimension ref="A1:J115"/>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4" customWidth="1"/>
    <col min="3" max="3" width="14.28515625" style="23" customWidth="1"/>
    <col min="4" max="4" width="13.7109375" style="23" customWidth="1"/>
    <col min="5" max="9" width="10.140625" style="23" customWidth="1"/>
    <col min="10" max="10" width="10.140625" style="4" customWidth="1"/>
    <col min="11" max="16384" width="9.140625" style="4"/>
  </cols>
  <sheetData>
    <row r="1" spans="1:10">
      <c r="A1" s="34" t="s">
        <v>119</v>
      </c>
      <c r="B1" s="34"/>
      <c r="C1" s="35"/>
      <c r="D1" s="35"/>
      <c r="E1" s="540" t="s">
        <v>0</v>
      </c>
      <c r="F1" s="540"/>
      <c r="G1" s="541" t="s">
        <v>1</v>
      </c>
      <c r="H1" s="541"/>
      <c r="I1" s="541" t="s">
        <v>2</v>
      </c>
      <c r="J1" s="541"/>
    </row>
    <row r="2" spans="1:10">
      <c r="A2" s="34" t="str">
        <f>Plant</f>
        <v>Anytown</v>
      </c>
      <c r="B2" s="34"/>
      <c r="C2" s="3" t="s">
        <v>3</v>
      </c>
      <c r="D2" s="3" t="s">
        <v>4</v>
      </c>
      <c r="E2" s="540" t="s">
        <v>5</v>
      </c>
      <c r="F2" s="540"/>
      <c r="G2" s="541" t="s">
        <v>6</v>
      </c>
      <c r="H2" s="541"/>
      <c r="I2" s="541" t="s">
        <v>6</v>
      </c>
      <c r="J2" s="541"/>
    </row>
    <row r="3" spans="1:10" ht="13.5" thickBot="1">
      <c r="A3" s="34"/>
      <c r="B3" s="2" t="s">
        <v>7</v>
      </c>
      <c r="C3" s="3" t="s">
        <v>8</v>
      </c>
      <c r="D3" s="3" t="s">
        <v>8</v>
      </c>
      <c r="E3" s="3" t="s">
        <v>9</v>
      </c>
      <c r="F3" s="3" t="s">
        <v>10</v>
      </c>
      <c r="G3" s="3" t="s">
        <v>9</v>
      </c>
      <c r="H3" s="3" t="s">
        <v>10</v>
      </c>
      <c r="I3" s="3" t="s">
        <v>9</v>
      </c>
      <c r="J3" s="2" t="s">
        <v>10</v>
      </c>
    </row>
    <row r="4" spans="1:10" hidden="1">
      <c r="A4" s="36"/>
      <c r="B4" s="42"/>
      <c r="C4" s="9"/>
      <c r="D4" s="10"/>
      <c r="E4" s="44"/>
      <c r="F4" s="47"/>
      <c r="G4" s="9"/>
      <c r="H4" s="10"/>
      <c r="I4" s="44"/>
      <c r="J4" s="37"/>
    </row>
    <row r="5" spans="1:10" hidden="1">
      <c r="A5" s="38"/>
      <c r="B5" s="12"/>
      <c r="C5" s="13"/>
      <c r="D5" s="14"/>
      <c r="E5" s="45"/>
      <c r="F5" s="48"/>
      <c r="G5" s="13"/>
      <c r="H5" s="14"/>
      <c r="I5" s="45"/>
      <c r="J5" s="39"/>
    </row>
    <row r="6" spans="1:10" hidden="1">
      <c r="A6" s="38"/>
      <c r="B6" s="12"/>
      <c r="C6" s="13"/>
      <c r="D6" s="14"/>
      <c r="E6" s="45"/>
      <c r="F6" s="48"/>
      <c r="G6" s="13"/>
      <c r="H6" s="14"/>
      <c r="I6" s="45"/>
      <c r="J6" s="39"/>
    </row>
    <row r="7" spans="1:10" hidden="1">
      <c r="A7" s="38"/>
      <c r="B7" s="12"/>
      <c r="C7" s="13"/>
      <c r="D7" s="14"/>
      <c r="E7" s="45"/>
      <c r="F7" s="48"/>
      <c r="G7" s="13"/>
      <c r="H7" s="14"/>
      <c r="I7" s="45"/>
      <c r="J7" s="39"/>
    </row>
    <row r="8" spans="1:10" hidden="1">
      <c r="A8" s="38"/>
      <c r="B8" s="12"/>
      <c r="C8" s="13"/>
      <c r="D8" s="14"/>
      <c r="E8" s="45"/>
      <c r="F8" s="48"/>
      <c r="G8" s="13"/>
      <c r="H8" s="14"/>
      <c r="I8" s="45"/>
      <c r="J8" s="39"/>
    </row>
    <row r="9" spans="1:10" hidden="1">
      <c r="A9" s="38"/>
      <c r="B9" s="12"/>
      <c r="C9" s="13"/>
      <c r="D9" s="14"/>
      <c r="E9" s="45"/>
      <c r="F9" s="48"/>
      <c r="G9" s="13"/>
      <c r="H9" s="14"/>
      <c r="I9" s="45"/>
      <c r="J9" s="39"/>
    </row>
    <row r="10" spans="1:10" hidden="1">
      <c r="A10" s="38"/>
      <c r="B10" s="12"/>
      <c r="C10" s="13"/>
      <c r="D10" s="14"/>
      <c r="E10" s="45"/>
      <c r="F10" s="48"/>
      <c r="G10" s="13"/>
      <c r="H10" s="14"/>
      <c r="I10" s="45"/>
      <c r="J10" s="39"/>
    </row>
    <row r="11" spans="1:10" hidden="1">
      <c r="A11" s="38"/>
      <c r="B11" s="12"/>
      <c r="C11" s="13"/>
      <c r="D11" s="14"/>
      <c r="E11" s="45"/>
      <c r="F11" s="48"/>
      <c r="G11" s="13"/>
      <c r="H11" s="14"/>
      <c r="I11" s="45"/>
      <c r="J11" s="39"/>
    </row>
    <row r="12" spans="1:10" hidden="1">
      <c r="A12" s="38"/>
      <c r="B12" s="12"/>
      <c r="C12" s="13"/>
      <c r="D12" s="14"/>
      <c r="E12" s="45"/>
      <c r="F12" s="48"/>
      <c r="G12" s="13"/>
      <c r="H12" s="14"/>
      <c r="I12" s="45"/>
      <c r="J12" s="39"/>
    </row>
    <row r="13" spans="1:10" hidden="1">
      <c r="A13" s="38"/>
      <c r="B13" s="12"/>
      <c r="C13" s="13"/>
      <c r="D13" s="14"/>
      <c r="E13" s="45"/>
      <c r="F13" s="48"/>
      <c r="G13" s="13"/>
      <c r="H13" s="14"/>
      <c r="I13" s="45"/>
      <c r="J13" s="39"/>
    </row>
    <row r="14" spans="1:10" hidden="1">
      <c r="A14" s="38"/>
      <c r="B14" s="12"/>
      <c r="C14" s="13"/>
      <c r="D14" s="14"/>
      <c r="E14" s="45"/>
      <c r="F14" s="48"/>
      <c r="G14" s="13"/>
      <c r="H14" s="14"/>
      <c r="I14" s="45"/>
      <c r="J14" s="39"/>
    </row>
    <row r="15" spans="1:10" ht="13.5" hidden="1" thickBot="1">
      <c r="A15" s="40"/>
      <c r="B15" s="16"/>
      <c r="C15" s="17"/>
      <c r="D15" s="18"/>
      <c r="E15" s="46"/>
      <c r="F15" s="49"/>
      <c r="G15" s="17"/>
      <c r="H15" s="18"/>
      <c r="I15" s="46"/>
      <c r="J15" s="41"/>
    </row>
    <row r="16" spans="1:10" s="257" customFormat="1" hidden="1">
      <c r="A16" s="250"/>
      <c r="B16" s="251"/>
      <c r="C16" s="252"/>
      <c r="D16" s="253"/>
      <c r="E16" s="254"/>
      <c r="F16" s="255"/>
      <c r="G16" s="254"/>
      <c r="H16" s="255"/>
      <c r="I16" s="254"/>
      <c r="J16" s="256"/>
    </row>
    <row r="17" spans="1:10" s="257" customFormat="1" hidden="1">
      <c r="A17" s="250"/>
      <c r="B17" s="251"/>
      <c r="C17" s="252"/>
      <c r="D17" s="253"/>
      <c r="E17" s="254"/>
      <c r="F17" s="255"/>
      <c r="G17" s="254"/>
      <c r="H17" s="255"/>
      <c r="I17" s="254"/>
      <c r="J17" s="256"/>
    </row>
    <row r="18" spans="1:10" s="257" customFormat="1" hidden="1">
      <c r="A18" s="250"/>
      <c r="B18" s="251"/>
      <c r="C18" s="252"/>
      <c r="D18" s="253"/>
      <c r="E18" s="254"/>
      <c r="F18" s="255"/>
      <c r="G18" s="254"/>
      <c r="H18" s="255"/>
      <c r="I18" s="254"/>
      <c r="J18" s="256"/>
    </row>
    <row r="19" spans="1:10" s="257" customFormat="1" hidden="1">
      <c r="A19" s="250"/>
      <c r="B19" s="251"/>
      <c r="C19" s="252"/>
      <c r="D19" s="253"/>
      <c r="E19" s="254"/>
      <c r="F19" s="255"/>
      <c r="G19" s="254"/>
      <c r="H19" s="255"/>
      <c r="I19" s="254"/>
      <c r="J19" s="256"/>
    </row>
    <row r="20" spans="1:10" s="257" customFormat="1" hidden="1">
      <c r="A20" s="250"/>
      <c r="B20" s="251"/>
      <c r="C20" s="252"/>
      <c r="D20" s="253"/>
      <c r="E20" s="254"/>
      <c r="F20" s="255"/>
      <c r="G20" s="254"/>
      <c r="H20" s="255"/>
      <c r="I20" s="254"/>
      <c r="J20" s="256"/>
    </row>
    <row r="21" spans="1:10" s="257" customFormat="1" hidden="1">
      <c r="A21" s="250"/>
      <c r="B21" s="251"/>
      <c r="C21" s="252"/>
      <c r="D21" s="253"/>
      <c r="E21" s="254"/>
      <c r="F21" s="255"/>
      <c r="G21" s="254"/>
      <c r="H21" s="255"/>
      <c r="I21" s="254"/>
      <c r="J21" s="256"/>
    </row>
    <row r="22" spans="1:10" s="257" customFormat="1" hidden="1">
      <c r="A22" s="250"/>
      <c r="B22" s="251"/>
      <c r="C22" s="252"/>
      <c r="D22" s="253"/>
      <c r="E22" s="254"/>
      <c r="F22" s="255"/>
      <c r="G22" s="254"/>
      <c r="H22" s="255"/>
      <c r="I22" s="254"/>
      <c r="J22" s="256"/>
    </row>
    <row r="23" spans="1:10" s="257" customFormat="1" hidden="1">
      <c r="A23" s="250"/>
      <c r="B23" s="251"/>
      <c r="C23" s="252"/>
      <c r="D23" s="253"/>
      <c r="E23" s="254"/>
      <c r="F23" s="255"/>
      <c r="G23" s="254"/>
      <c r="H23" s="255"/>
      <c r="I23" s="254"/>
      <c r="J23" s="256"/>
    </row>
    <row r="24" spans="1:10" s="257" customFormat="1" hidden="1">
      <c r="A24" s="250"/>
      <c r="B24" s="251"/>
      <c r="C24" s="252"/>
      <c r="D24" s="253"/>
      <c r="E24" s="254"/>
      <c r="F24" s="255"/>
      <c r="G24" s="254"/>
      <c r="H24" s="255"/>
      <c r="I24" s="254"/>
      <c r="J24" s="256"/>
    </row>
    <row r="25" spans="1:10" s="257" customFormat="1" hidden="1">
      <c r="A25" s="250"/>
      <c r="B25" s="251"/>
      <c r="C25" s="252"/>
      <c r="D25" s="253"/>
      <c r="E25" s="254"/>
      <c r="F25" s="255"/>
      <c r="G25" s="254"/>
      <c r="H25" s="255"/>
      <c r="I25" s="254"/>
      <c r="J25" s="256"/>
    </row>
    <row r="26" spans="1:10" s="257" customFormat="1" hidden="1">
      <c r="A26" s="250"/>
      <c r="B26" s="251"/>
      <c r="C26" s="252"/>
      <c r="D26" s="253"/>
      <c r="E26" s="254"/>
      <c r="F26" s="255"/>
      <c r="G26" s="254"/>
      <c r="H26" s="255"/>
      <c r="I26" s="254"/>
      <c r="J26" s="256"/>
    </row>
    <row r="27" spans="1:10" s="257" customFormat="1" hidden="1">
      <c r="A27" s="250"/>
      <c r="B27" s="251"/>
      <c r="C27" s="252"/>
      <c r="D27" s="253"/>
      <c r="E27" s="254"/>
      <c r="F27" s="255"/>
      <c r="G27" s="254"/>
      <c r="H27" s="255"/>
      <c r="I27" s="254"/>
      <c r="J27" s="256"/>
    </row>
    <row r="28" spans="1:10" s="257" customFormat="1" hidden="1">
      <c r="A28" s="250"/>
      <c r="B28" s="251"/>
      <c r="C28" s="252"/>
      <c r="D28" s="253"/>
      <c r="E28" s="254"/>
      <c r="F28" s="255"/>
      <c r="G28" s="254"/>
      <c r="H28" s="255"/>
      <c r="I28" s="254"/>
      <c r="J28" s="256"/>
    </row>
    <row r="29" spans="1:10" s="257" customFormat="1" hidden="1">
      <c r="A29" s="250"/>
      <c r="B29" s="251"/>
      <c r="C29" s="252"/>
      <c r="D29" s="253"/>
      <c r="E29" s="254"/>
      <c r="F29" s="255"/>
      <c r="G29" s="254"/>
      <c r="H29" s="255"/>
      <c r="I29" s="254"/>
      <c r="J29" s="256"/>
    </row>
    <row r="30" spans="1:10" s="257" customFormat="1" hidden="1">
      <c r="A30" s="250"/>
      <c r="B30" s="251"/>
      <c r="C30" s="252"/>
      <c r="D30" s="253"/>
      <c r="E30" s="254"/>
      <c r="F30" s="255"/>
      <c r="G30" s="254"/>
      <c r="H30" s="255"/>
      <c r="I30" s="254"/>
      <c r="J30" s="256"/>
    </row>
    <row r="31" spans="1:10" s="257" customFormat="1" hidden="1">
      <c r="A31" s="250"/>
      <c r="B31" s="251"/>
      <c r="C31" s="252"/>
      <c r="D31" s="253"/>
      <c r="E31" s="254"/>
      <c r="F31" s="255"/>
      <c r="G31" s="254"/>
      <c r="H31" s="255"/>
      <c r="I31" s="254"/>
      <c r="J31" s="256"/>
    </row>
    <row r="32" spans="1:10" s="257" customFormat="1" hidden="1">
      <c r="A32" s="250"/>
      <c r="B32" s="251"/>
      <c r="C32" s="252"/>
      <c r="D32" s="253"/>
      <c r="E32" s="254"/>
      <c r="F32" s="255"/>
      <c r="G32" s="254"/>
      <c r="H32" s="255"/>
      <c r="I32" s="254"/>
      <c r="J32" s="256"/>
    </row>
    <row r="33" spans="1:10" s="257" customFormat="1" hidden="1">
      <c r="A33" s="250"/>
      <c r="B33" s="251"/>
      <c r="C33" s="252"/>
      <c r="D33" s="253"/>
      <c r="E33" s="254"/>
      <c r="F33" s="255"/>
      <c r="G33" s="254"/>
      <c r="H33" s="255"/>
      <c r="I33" s="254"/>
      <c r="J33" s="256"/>
    </row>
    <row r="34" spans="1:10" s="257" customFormat="1" hidden="1">
      <c r="A34" s="250"/>
      <c r="B34" s="251"/>
      <c r="C34" s="252"/>
      <c r="D34" s="253"/>
      <c r="E34" s="254"/>
      <c r="F34" s="255"/>
      <c r="G34" s="254"/>
      <c r="H34" s="255"/>
      <c r="I34" s="254"/>
      <c r="J34" s="256"/>
    </row>
    <row r="35" spans="1:10" s="257" customFormat="1" hidden="1">
      <c r="A35" s="250"/>
      <c r="B35" s="251"/>
      <c r="C35" s="252"/>
      <c r="D35" s="253"/>
      <c r="E35" s="254"/>
      <c r="F35" s="255"/>
      <c r="G35" s="254"/>
      <c r="H35" s="255"/>
      <c r="I35" s="254"/>
      <c r="J35" s="256"/>
    </row>
    <row r="36" spans="1:10" s="257" customFormat="1" hidden="1">
      <c r="A36" s="250"/>
      <c r="B36" s="251"/>
      <c r="C36" s="252"/>
      <c r="D36" s="253"/>
      <c r="E36" s="254"/>
      <c r="F36" s="255"/>
      <c r="G36" s="254"/>
      <c r="H36" s="255"/>
      <c r="I36" s="254"/>
      <c r="J36" s="256"/>
    </row>
    <row r="37" spans="1:10" s="257" customFormat="1" hidden="1">
      <c r="A37" s="250"/>
      <c r="B37" s="251"/>
      <c r="C37" s="252"/>
      <c r="D37" s="253"/>
      <c r="E37" s="254"/>
      <c r="F37" s="255"/>
      <c r="G37" s="254"/>
      <c r="H37" s="255"/>
      <c r="I37" s="254"/>
      <c r="J37" s="256"/>
    </row>
    <row r="38" spans="1:10" s="257" customFormat="1" hidden="1">
      <c r="A38" s="250"/>
      <c r="B38" s="251"/>
      <c r="C38" s="252"/>
      <c r="D38" s="253"/>
      <c r="E38" s="254"/>
      <c r="F38" s="255"/>
      <c r="G38" s="254"/>
      <c r="H38" s="255"/>
      <c r="I38" s="254"/>
      <c r="J38" s="256"/>
    </row>
    <row r="39" spans="1:10" s="257" customFormat="1" ht="13.5" hidden="1" thickBot="1">
      <c r="A39" s="250"/>
      <c r="B39" s="251"/>
      <c r="C39" s="252"/>
      <c r="D39" s="253"/>
      <c r="E39" s="254"/>
      <c r="F39" s="255"/>
      <c r="G39" s="254"/>
      <c r="H39" s="255"/>
      <c r="I39" s="254"/>
      <c r="J39" s="256"/>
    </row>
    <row r="40" spans="1:10">
      <c r="A40" s="36"/>
      <c r="B40" s="504">
        <v>39083</v>
      </c>
      <c r="C40" s="446"/>
      <c r="D40" s="447"/>
      <c r="E40" s="436"/>
      <c r="F40" s="437"/>
      <c r="G40" s="436"/>
      <c r="H40" s="437"/>
      <c r="I40" s="436"/>
      <c r="J40" s="438"/>
    </row>
    <row r="41" spans="1:10">
      <c r="A41" s="3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row>
    <row r="42" spans="1:10">
      <c r="A42" s="38"/>
      <c r="B42" s="502">
        <v>39142</v>
      </c>
      <c r="C42" s="448"/>
      <c r="D42" s="449"/>
      <c r="E42" s="439" t="str">
        <f t="shared" si="0"/>
        <v/>
      </c>
      <c r="F42" s="440" t="str">
        <f t="shared" si="1"/>
        <v/>
      </c>
      <c r="G42" s="439" t="str">
        <f t="shared" si="2"/>
        <v/>
      </c>
      <c r="H42" s="440" t="str">
        <f t="shared" si="3"/>
        <v/>
      </c>
      <c r="I42" s="439"/>
      <c r="J42" s="441"/>
    </row>
    <row r="43" spans="1:10">
      <c r="A43" s="38"/>
      <c r="B43" s="502">
        <v>39173</v>
      </c>
      <c r="C43" s="448"/>
      <c r="D43" s="449"/>
      <c r="E43" s="439" t="str">
        <f t="shared" si="0"/>
        <v/>
      </c>
      <c r="F43" s="440" t="str">
        <f t="shared" si="1"/>
        <v/>
      </c>
      <c r="G43" s="439" t="str">
        <f t="shared" si="2"/>
        <v/>
      </c>
      <c r="H43" s="440" t="str">
        <f t="shared" si="3"/>
        <v/>
      </c>
      <c r="I43" s="439"/>
      <c r="J43" s="441"/>
    </row>
    <row r="44" spans="1:10">
      <c r="A44" s="38"/>
      <c r="B44" s="502">
        <v>39203</v>
      </c>
      <c r="C44" s="448"/>
      <c r="D44" s="449"/>
      <c r="E44" s="439" t="str">
        <f t="shared" si="0"/>
        <v/>
      </c>
      <c r="F44" s="440" t="str">
        <f t="shared" si="1"/>
        <v/>
      </c>
      <c r="G44" s="439" t="str">
        <f t="shared" si="2"/>
        <v/>
      </c>
      <c r="H44" s="440" t="str">
        <f t="shared" si="3"/>
        <v/>
      </c>
      <c r="I44" s="439"/>
      <c r="J44" s="441"/>
    </row>
    <row r="45" spans="1:10">
      <c r="A45" s="38"/>
      <c r="B45" s="502">
        <v>39234</v>
      </c>
      <c r="C45" s="448"/>
      <c r="D45" s="449"/>
      <c r="E45" s="439" t="str">
        <f t="shared" si="0"/>
        <v/>
      </c>
      <c r="F45" s="440" t="str">
        <f t="shared" si="1"/>
        <v/>
      </c>
      <c r="G45" s="439" t="str">
        <f t="shared" si="2"/>
        <v/>
      </c>
      <c r="H45" s="440" t="str">
        <f t="shared" si="3"/>
        <v/>
      </c>
      <c r="I45" s="439"/>
      <c r="J45" s="441"/>
    </row>
    <row r="46" spans="1:10">
      <c r="A46" s="38"/>
      <c r="B46" s="502">
        <v>39264</v>
      </c>
      <c r="C46" s="448"/>
      <c r="D46" s="449"/>
      <c r="E46" s="439" t="str">
        <f t="shared" si="0"/>
        <v/>
      </c>
      <c r="F46" s="440" t="str">
        <f t="shared" si="1"/>
        <v/>
      </c>
      <c r="G46" s="439" t="str">
        <f t="shared" si="2"/>
        <v/>
      </c>
      <c r="H46" s="440" t="str">
        <f t="shared" si="3"/>
        <v/>
      </c>
      <c r="I46" s="439"/>
      <c r="J46" s="441"/>
    </row>
    <row r="47" spans="1:10">
      <c r="A47" s="38"/>
      <c r="B47" s="502">
        <v>39295</v>
      </c>
      <c r="C47" s="448"/>
      <c r="D47" s="449"/>
      <c r="E47" s="439" t="str">
        <f t="shared" si="0"/>
        <v/>
      </c>
      <c r="F47" s="440" t="str">
        <f t="shared" si="1"/>
        <v/>
      </c>
      <c r="G47" s="439" t="str">
        <f t="shared" si="2"/>
        <v/>
      </c>
      <c r="H47" s="440" t="str">
        <f t="shared" si="3"/>
        <v/>
      </c>
      <c r="I47" s="439"/>
      <c r="J47" s="441"/>
    </row>
    <row r="48" spans="1:10">
      <c r="A48" s="38"/>
      <c r="B48" s="502">
        <v>39326</v>
      </c>
      <c r="C48" s="448"/>
      <c r="D48" s="449"/>
      <c r="E48" s="439" t="str">
        <f t="shared" si="0"/>
        <v/>
      </c>
      <c r="F48" s="440" t="str">
        <f t="shared" si="1"/>
        <v/>
      </c>
      <c r="G48" s="439" t="str">
        <f t="shared" si="2"/>
        <v/>
      </c>
      <c r="H48" s="440" t="str">
        <f t="shared" si="3"/>
        <v/>
      </c>
      <c r="I48" s="439"/>
      <c r="J48" s="441"/>
    </row>
    <row r="49" spans="1:10">
      <c r="A49" s="38"/>
      <c r="B49" s="502">
        <v>39356</v>
      </c>
      <c r="C49" s="448"/>
      <c r="D49" s="449"/>
      <c r="E49" s="439" t="str">
        <f t="shared" si="0"/>
        <v/>
      </c>
      <c r="F49" s="440" t="str">
        <f t="shared" si="1"/>
        <v/>
      </c>
      <c r="G49" s="439" t="str">
        <f t="shared" si="2"/>
        <v/>
      </c>
      <c r="H49" s="440" t="str">
        <f t="shared" si="3"/>
        <v/>
      </c>
      <c r="I49" s="439"/>
      <c r="J49" s="441"/>
    </row>
    <row r="50" spans="1:10">
      <c r="A50" s="38"/>
      <c r="B50" s="502">
        <v>39387</v>
      </c>
      <c r="C50" s="448"/>
      <c r="D50" s="449"/>
      <c r="E50" s="439" t="str">
        <f t="shared" si="0"/>
        <v/>
      </c>
      <c r="F50" s="440" t="str">
        <f t="shared" si="1"/>
        <v/>
      </c>
      <c r="G50" s="439" t="str">
        <f t="shared" si="2"/>
        <v/>
      </c>
      <c r="H50" s="440" t="str">
        <f t="shared" si="3"/>
        <v/>
      </c>
      <c r="I50" s="439"/>
      <c r="J50" s="441"/>
    </row>
    <row r="51" spans="1:10" ht="13.5" thickBot="1">
      <c r="A51" s="40"/>
      <c r="B51" s="503">
        <v>39417</v>
      </c>
      <c r="C51" s="450"/>
      <c r="D51" s="451"/>
      <c r="E51" s="442" t="str">
        <f t="shared" ref="E51:E82" si="4">IF(C51="","",AVERAGE(C40:C51))</f>
        <v/>
      </c>
      <c r="F51" s="443" t="str">
        <f t="shared" ref="F51:F82" si="5">IF(D51="","",AVERAGE(D40:D51))</f>
        <v/>
      </c>
      <c r="G51" s="444" t="str">
        <f t="shared" ref="G51:G82" si="6">IF(E51="","",SUM(C40:C51))</f>
        <v/>
      </c>
      <c r="H51" s="443" t="str">
        <f t="shared" ref="H51:H82" si="7">IF(F51="","",SUM(D40:D51))</f>
        <v/>
      </c>
      <c r="I51" s="442">
        <f>SUM(C40:C51)</f>
        <v>0</v>
      </c>
      <c r="J51" s="445">
        <f>SUM(D40:D51)</f>
        <v>0</v>
      </c>
    </row>
    <row r="52" spans="1:10">
      <c r="A52" s="36"/>
      <c r="B52" s="504">
        <v>39448</v>
      </c>
      <c r="C52" s="446"/>
      <c r="D52" s="447"/>
      <c r="E52" s="436" t="str">
        <f t="shared" si="4"/>
        <v/>
      </c>
      <c r="F52" s="437" t="str">
        <f t="shared" si="5"/>
        <v/>
      </c>
      <c r="G52" s="436" t="str">
        <f t="shared" si="6"/>
        <v/>
      </c>
      <c r="H52" s="437" t="str">
        <f t="shared" si="7"/>
        <v/>
      </c>
      <c r="I52" s="436"/>
      <c r="J52" s="438"/>
    </row>
    <row r="53" spans="1:10">
      <c r="A53" s="38"/>
      <c r="B53" s="502">
        <v>39479</v>
      </c>
      <c r="C53" s="448"/>
      <c r="D53" s="449"/>
      <c r="E53" s="439" t="str">
        <f t="shared" si="4"/>
        <v/>
      </c>
      <c r="F53" s="440" t="str">
        <f t="shared" si="5"/>
        <v/>
      </c>
      <c r="G53" s="439" t="str">
        <f t="shared" si="6"/>
        <v/>
      </c>
      <c r="H53" s="440" t="str">
        <f t="shared" si="7"/>
        <v/>
      </c>
      <c r="I53" s="439"/>
      <c r="J53" s="441"/>
    </row>
    <row r="54" spans="1:10">
      <c r="A54" s="38"/>
      <c r="B54" s="502">
        <v>39508</v>
      </c>
      <c r="C54" s="448"/>
      <c r="D54" s="449"/>
      <c r="E54" s="439" t="str">
        <f t="shared" si="4"/>
        <v/>
      </c>
      <c r="F54" s="440" t="str">
        <f t="shared" si="5"/>
        <v/>
      </c>
      <c r="G54" s="439" t="str">
        <f t="shared" si="6"/>
        <v/>
      </c>
      <c r="H54" s="440" t="str">
        <f t="shared" si="7"/>
        <v/>
      </c>
      <c r="I54" s="439"/>
      <c r="J54" s="441"/>
    </row>
    <row r="55" spans="1:10">
      <c r="A55" s="38"/>
      <c r="B55" s="502">
        <v>39539</v>
      </c>
      <c r="C55" s="448"/>
      <c r="D55" s="449"/>
      <c r="E55" s="439" t="str">
        <f t="shared" si="4"/>
        <v/>
      </c>
      <c r="F55" s="440" t="str">
        <f t="shared" si="5"/>
        <v/>
      </c>
      <c r="G55" s="439" t="str">
        <f t="shared" si="6"/>
        <v/>
      </c>
      <c r="H55" s="440" t="str">
        <f t="shared" si="7"/>
        <v/>
      </c>
      <c r="I55" s="439"/>
      <c r="J55" s="441"/>
    </row>
    <row r="56" spans="1:10">
      <c r="A56" s="38"/>
      <c r="B56" s="502">
        <v>39569</v>
      </c>
      <c r="C56" s="448"/>
      <c r="D56" s="449"/>
      <c r="E56" s="439" t="str">
        <f t="shared" si="4"/>
        <v/>
      </c>
      <c r="F56" s="440" t="str">
        <f t="shared" si="5"/>
        <v/>
      </c>
      <c r="G56" s="439" t="str">
        <f t="shared" si="6"/>
        <v/>
      </c>
      <c r="H56" s="440" t="str">
        <f t="shared" si="7"/>
        <v/>
      </c>
      <c r="I56" s="439"/>
      <c r="J56" s="441"/>
    </row>
    <row r="57" spans="1:10">
      <c r="A57" s="38"/>
      <c r="B57" s="502">
        <v>39600</v>
      </c>
      <c r="C57" s="448"/>
      <c r="D57" s="449"/>
      <c r="E57" s="439" t="str">
        <f t="shared" si="4"/>
        <v/>
      </c>
      <c r="F57" s="440" t="str">
        <f t="shared" si="5"/>
        <v/>
      </c>
      <c r="G57" s="439" t="str">
        <f t="shared" si="6"/>
        <v/>
      </c>
      <c r="H57" s="440" t="str">
        <f t="shared" si="7"/>
        <v/>
      </c>
      <c r="I57" s="439"/>
      <c r="J57" s="441"/>
    </row>
    <row r="58" spans="1:10">
      <c r="A58" s="38"/>
      <c r="B58" s="502">
        <v>39630</v>
      </c>
      <c r="C58" s="448"/>
      <c r="D58" s="449"/>
      <c r="E58" s="439" t="str">
        <f t="shared" si="4"/>
        <v/>
      </c>
      <c r="F58" s="440" t="str">
        <f t="shared" si="5"/>
        <v/>
      </c>
      <c r="G58" s="439" t="str">
        <f t="shared" si="6"/>
        <v/>
      </c>
      <c r="H58" s="440" t="str">
        <f t="shared" si="7"/>
        <v/>
      </c>
      <c r="I58" s="439"/>
      <c r="J58" s="441"/>
    </row>
    <row r="59" spans="1:10">
      <c r="A59" s="38"/>
      <c r="B59" s="502">
        <v>39661</v>
      </c>
      <c r="C59" s="448"/>
      <c r="D59" s="449"/>
      <c r="E59" s="439" t="str">
        <f t="shared" si="4"/>
        <v/>
      </c>
      <c r="F59" s="440" t="str">
        <f t="shared" si="5"/>
        <v/>
      </c>
      <c r="G59" s="439" t="str">
        <f t="shared" si="6"/>
        <v/>
      </c>
      <c r="H59" s="440" t="str">
        <f t="shared" si="7"/>
        <v/>
      </c>
      <c r="I59" s="439"/>
      <c r="J59" s="441"/>
    </row>
    <row r="60" spans="1:10">
      <c r="A60" s="38"/>
      <c r="B60" s="502">
        <v>39692</v>
      </c>
      <c r="C60" s="448"/>
      <c r="D60" s="449"/>
      <c r="E60" s="439" t="str">
        <f t="shared" si="4"/>
        <v/>
      </c>
      <c r="F60" s="440" t="str">
        <f t="shared" si="5"/>
        <v/>
      </c>
      <c r="G60" s="439" t="str">
        <f t="shared" si="6"/>
        <v/>
      </c>
      <c r="H60" s="440" t="str">
        <f t="shared" si="7"/>
        <v/>
      </c>
      <c r="I60" s="439"/>
      <c r="J60" s="441"/>
    </row>
    <row r="61" spans="1:10">
      <c r="A61" s="38"/>
      <c r="B61" s="502">
        <v>39722</v>
      </c>
      <c r="C61" s="448"/>
      <c r="D61" s="449"/>
      <c r="E61" s="439" t="str">
        <f t="shared" si="4"/>
        <v/>
      </c>
      <c r="F61" s="440" t="str">
        <f t="shared" si="5"/>
        <v/>
      </c>
      <c r="G61" s="439" t="str">
        <f t="shared" si="6"/>
        <v/>
      </c>
      <c r="H61" s="440" t="str">
        <f t="shared" si="7"/>
        <v/>
      </c>
      <c r="I61" s="439"/>
      <c r="J61" s="441"/>
    </row>
    <row r="62" spans="1:10">
      <c r="A62" s="38"/>
      <c r="B62" s="502">
        <v>39753</v>
      </c>
      <c r="C62" s="448"/>
      <c r="D62" s="449"/>
      <c r="E62" s="439" t="str">
        <f t="shared" si="4"/>
        <v/>
      </c>
      <c r="F62" s="440" t="str">
        <f t="shared" si="5"/>
        <v/>
      </c>
      <c r="G62" s="439" t="str">
        <f t="shared" si="6"/>
        <v/>
      </c>
      <c r="H62" s="440" t="str">
        <f t="shared" si="7"/>
        <v/>
      </c>
      <c r="I62" s="439"/>
      <c r="J62" s="441"/>
    </row>
    <row r="63" spans="1:10" ht="13.5" thickBot="1">
      <c r="A63" s="40"/>
      <c r="B63" s="503">
        <v>39783</v>
      </c>
      <c r="C63" s="450"/>
      <c r="D63" s="451"/>
      <c r="E63" s="442" t="str">
        <f t="shared" si="4"/>
        <v/>
      </c>
      <c r="F63" s="443" t="str">
        <f t="shared" si="5"/>
        <v/>
      </c>
      <c r="G63" s="444" t="str">
        <f t="shared" si="6"/>
        <v/>
      </c>
      <c r="H63" s="443" t="str">
        <f t="shared" si="7"/>
        <v/>
      </c>
      <c r="I63" s="442">
        <f>SUM(C52:C63)</f>
        <v>0</v>
      </c>
      <c r="J63" s="445">
        <f>SUM(D52:D63)</f>
        <v>0</v>
      </c>
    </row>
    <row r="64" spans="1:10">
      <c r="A64" s="36"/>
      <c r="B64" s="504">
        <v>39814</v>
      </c>
      <c r="C64" s="446"/>
      <c r="D64" s="447"/>
      <c r="E64" s="436" t="str">
        <f t="shared" si="4"/>
        <v/>
      </c>
      <c r="F64" s="437" t="str">
        <f t="shared" si="5"/>
        <v/>
      </c>
      <c r="G64" s="436" t="str">
        <f t="shared" si="6"/>
        <v/>
      </c>
      <c r="H64" s="437" t="str">
        <f t="shared" si="7"/>
        <v/>
      </c>
      <c r="I64" s="436"/>
      <c r="J64" s="438"/>
    </row>
    <row r="65" spans="1:10">
      <c r="A65" s="38"/>
      <c r="B65" s="502">
        <v>39845</v>
      </c>
      <c r="C65" s="448"/>
      <c r="D65" s="449"/>
      <c r="E65" s="439" t="str">
        <f t="shared" si="4"/>
        <v/>
      </c>
      <c r="F65" s="440" t="str">
        <f t="shared" si="5"/>
        <v/>
      </c>
      <c r="G65" s="439" t="str">
        <f t="shared" si="6"/>
        <v/>
      </c>
      <c r="H65" s="440" t="str">
        <f t="shared" si="7"/>
        <v/>
      </c>
      <c r="I65" s="439"/>
      <c r="J65" s="441"/>
    </row>
    <row r="66" spans="1:10">
      <c r="A66" s="38"/>
      <c r="B66" s="502">
        <v>39873</v>
      </c>
      <c r="C66" s="448"/>
      <c r="D66" s="449"/>
      <c r="E66" s="439" t="str">
        <f t="shared" si="4"/>
        <v/>
      </c>
      <c r="F66" s="440" t="str">
        <f t="shared" si="5"/>
        <v/>
      </c>
      <c r="G66" s="439" t="str">
        <f t="shared" si="6"/>
        <v/>
      </c>
      <c r="H66" s="440" t="str">
        <f t="shared" si="7"/>
        <v/>
      </c>
      <c r="I66" s="439"/>
      <c r="J66" s="441"/>
    </row>
    <row r="67" spans="1:10">
      <c r="A67" s="38"/>
      <c r="B67" s="502">
        <v>39904</v>
      </c>
      <c r="C67" s="448"/>
      <c r="D67" s="449"/>
      <c r="E67" s="439" t="str">
        <f t="shared" si="4"/>
        <v/>
      </c>
      <c r="F67" s="440" t="str">
        <f t="shared" si="5"/>
        <v/>
      </c>
      <c r="G67" s="439" t="str">
        <f t="shared" si="6"/>
        <v/>
      </c>
      <c r="H67" s="440" t="str">
        <f t="shared" si="7"/>
        <v/>
      </c>
      <c r="I67" s="439"/>
      <c r="J67" s="441"/>
    </row>
    <row r="68" spans="1:10">
      <c r="A68" s="38"/>
      <c r="B68" s="502">
        <v>39934</v>
      </c>
      <c r="C68" s="448"/>
      <c r="D68" s="449"/>
      <c r="E68" s="439" t="str">
        <f t="shared" si="4"/>
        <v/>
      </c>
      <c r="F68" s="440" t="str">
        <f t="shared" si="5"/>
        <v/>
      </c>
      <c r="G68" s="439" t="str">
        <f t="shared" si="6"/>
        <v/>
      </c>
      <c r="H68" s="440" t="str">
        <f t="shared" si="7"/>
        <v/>
      </c>
      <c r="I68" s="439"/>
      <c r="J68" s="441"/>
    </row>
    <row r="69" spans="1:10">
      <c r="A69" s="38"/>
      <c r="B69" s="502">
        <v>39965</v>
      </c>
      <c r="C69" s="448"/>
      <c r="D69" s="449"/>
      <c r="E69" s="439" t="str">
        <f t="shared" si="4"/>
        <v/>
      </c>
      <c r="F69" s="440" t="str">
        <f t="shared" si="5"/>
        <v/>
      </c>
      <c r="G69" s="439" t="str">
        <f t="shared" si="6"/>
        <v/>
      </c>
      <c r="H69" s="440" t="str">
        <f t="shared" si="7"/>
        <v/>
      </c>
      <c r="I69" s="439"/>
      <c r="J69" s="441"/>
    </row>
    <row r="70" spans="1:10">
      <c r="A70" s="38"/>
      <c r="B70" s="502">
        <v>39995</v>
      </c>
      <c r="C70" s="448"/>
      <c r="D70" s="449"/>
      <c r="E70" s="439" t="str">
        <f t="shared" si="4"/>
        <v/>
      </c>
      <c r="F70" s="440" t="str">
        <f t="shared" si="5"/>
        <v/>
      </c>
      <c r="G70" s="439" t="str">
        <f t="shared" si="6"/>
        <v/>
      </c>
      <c r="H70" s="440" t="str">
        <f t="shared" si="7"/>
        <v/>
      </c>
      <c r="I70" s="439"/>
      <c r="J70" s="441"/>
    </row>
    <row r="71" spans="1:10">
      <c r="A71" s="38"/>
      <c r="B71" s="502">
        <v>40026</v>
      </c>
      <c r="C71" s="448"/>
      <c r="D71" s="449"/>
      <c r="E71" s="439" t="str">
        <f t="shared" si="4"/>
        <v/>
      </c>
      <c r="F71" s="440" t="str">
        <f t="shared" si="5"/>
        <v/>
      </c>
      <c r="G71" s="439" t="str">
        <f t="shared" si="6"/>
        <v/>
      </c>
      <c r="H71" s="440" t="str">
        <f t="shared" si="7"/>
        <v/>
      </c>
      <c r="I71" s="439"/>
      <c r="J71" s="441"/>
    </row>
    <row r="72" spans="1:10">
      <c r="A72" s="38"/>
      <c r="B72" s="502">
        <v>40057</v>
      </c>
      <c r="C72" s="448"/>
      <c r="D72" s="449"/>
      <c r="E72" s="439" t="str">
        <f t="shared" si="4"/>
        <v/>
      </c>
      <c r="F72" s="440" t="str">
        <f t="shared" si="5"/>
        <v/>
      </c>
      <c r="G72" s="439" t="str">
        <f t="shared" si="6"/>
        <v/>
      </c>
      <c r="H72" s="440" t="str">
        <f t="shared" si="7"/>
        <v/>
      </c>
      <c r="I72" s="439"/>
      <c r="J72" s="441"/>
    </row>
    <row r="73" spans="1:10">
      <c r="A73" s="38"/>
      <c r="B73" s="502">
        <v>40087</v>
      </c>
      <c r="C73" s="448"/>
      <c r="D73" s="449"/>
      <c r="E73" s="439" t="str">
        <f t="shared" si="4"/>
        <v/>
      </c>
      <c r="F73" s="440" t="str">
        <f t="shared" si="5"/>
        <v/>
      </c>
      <c r="G73" s="439" t="str">
        <f t="shared" si="6"/>
        <v/>
      </c>
      <c r="H73" s="440" t="str">
        <f t="shared" si="7"/>
        <v/>
      </c>
      <c r="I73" s="439"/>
      <c r="J73" s="441"/>
    </row>
    <row r="74" spans="1:10">
      <c r="A74" s="38"/>
      <c r="B74" s="502">
        <v>40118</v>
      </c>
      <c r="C74" s="448"/>
      <c r="D74" s="449"/>
      <c r="E74" s="439" t="str">
        <f t="shared" si="4"/>
        <v/>
      </c>
      <c r="F74" s="440" t="str">
        <f t="shared" si="5"/>
        <v/>
      </c>
      <c r="G74" s="439" t="str">
        <f t="shared" si="6"/>
        <v/>
      </c>
      <c r="H74" s="440" t="str">
        <f t="shared" si="7"/>
        <v/>
      </c>
      <c r="I74" s="439"/>
      <c r="J74" s="441"/>
    </row>
    <row r="75" spans="1:10" ht="13.5" thickBot="1">
      <c r="A75" s="40"/>
      <c r="B75" s="503">
        <v>40148</v>
      </c>
      <c r="C75" s="450"/>
      <c r="D75" s="451"/>
      <c r="E75" s="442" t="str">
        <f t="shared" si="4"/>
        <v/>
      </c>
      <c r="F75" s="443" t="str">
        <f t="shared" si="5"/>
        <v/>
      </c>
      <c r="G75" s="444" t="str">
        <f t="shared" si="6"/>
        <v/>
      </c>
      <c r="H75" s="443" t="str">
        <f t="shared" si="7"/>
        <v/>
      </c>
      <c r="I75" s="442">
        <f>SUM(C64:C75)</f>
        <v>0</v>
      </c>
      <c r="J75" s="445">
        <f>SUM(D64:D75)</f>
        <v>0</v>
      </c>
    </row>
    <row r="76" spans="1:10">
      <c r="A76" s="36"/>
      <c r="B76" s="504">
        <v>40179</v>
      </c>
      <c r="C76" s="446"/>
      <c r="D76" s="447"/>
      <c r="E76" s="436" t="str">
        <f t="shared" si="4"/>
        <v/>
      </c>
      <c r="F76" s="437" t="str">
        <f t="shared" si="5"/>
        <v/>
      </c>
      <c r="G76" s="436" t="str">
        <f t="shared" si="6"/>
        <v/>
      </c>
      <c r="H76" s="437" t="str">
        <f t="shared" si="7"/>
        <v/>
      </c>
      <c r="I76" s="436"/>
      <c r="J76" s="438"/>
    </row>
    <row r="77" spans="1:10">
      <c r="A77" s="38"/>
      <c r="B77" s="502">
        <v>40210</v>
      </c>
      <c r="C77" s="448"/>
      <c r="D77" s="449"/>
      <c r="E77" s="439" t="str">
        <f t="shared" si="4"/>
        <v/>
      </c>
      <c r="F77" s="440" t="str">
        <f t="shared" si="5"/>
        <v/>
      </c>
      <c r="G77" s="439" t="str">
        <f t="shared" si="6"/>
        <v/>
      </c>
      <c r="H77" s="440" t="str">
        <f t="shared" si="7"/>
        <v/>
      </c>
      <c r="I77" s="439"/>
      <c r="J77" s="441"/>
    </row>
    <row r="78" spans="1:10">
      <c r="A78" s="38"/>
      <c r="B78" s="502">
        <v>40238</v>
      </c>
      <c r="C78" s="448"/>
      <c r="D78" s="449"/>
      <c r="E78" s="439" t="str">
        <f t="shared" si="4"/>
        <v/>
      </c>
      <c r="F78" s="440" t="str">
        <f t="shared" si="5"/>
        <v/>
      </c>
      <c r="G78" s="439" t="str">
        <f t="shared" si="6"/>
        <v/>
      </c>
      <c r="H78" s="440" t="str">
        <f t="shared" si="7"/>
        <v/>
      </c>
      <c r="I78" s="439"/>
      <c r="J78" s="441"/>
    </row>
    <row r="79" spans="1:10">
      <c r="A79" s="38"/>
      <c r="B79" s="502">
        <v>40269</v>
      </c>
      <c r="C79" s="448"/>
      <c r="D79" s="449"/>
      <c r="E79" s="439" t="str">
        <f t="shared" si="4"/>
        <v/>
      </c>
      <c r="F79" s="440" t="str">
        <f t="shared" si="5"/>
        <v/>
      </c>
      <c r="G79" s="439" t="str">
        <f t="shared" si="6"/>
        <v/>
      </c>
      <c r="H79" s="440" t="str">
        <f t="shared" si="7"/>
        <v/>
      </c>
      <c r="I79" s="439"/>
      <c r="J79" s="441"/>
    </row>
    <row r="80" spans="1:10">
      <c r="A80" s="38"/>
      <c r="B80" s="502">
        <v>40299</v>
      </c>
      <c r="C80" s="448"/>
      <c r="D80" s="449"/>
      <c r="E80" s="439" t="str">
        <f t="shared" si="4"/>
        <v/>
      </c>
      <c r="F80" s="440" t="str">
        <f t="shared" si="5"/>
        <v/>
      </c>
      <c r="G80" s="439" t="str">
        <f t="shared" si="6"/>
        <v/>
      </c>
      <c r="H80" s="440" t="str">
        <f t="shared" si="7"/>
        <v/>
      </c>
      <c r="I80" s="439"/>
      <c r="J80" s="441"/>
    </row>
    <row r="81" spans="1:10">
      <c r="A81" s="38"/>
      <c r="B81" s="502">
        <v>40330</v>
      </c>
      <c r="C81" s="448"/>
      <c r="D81" s="449"/>
      <c r="E81" s="439" t="str">
        <f t="shared" si="4"/>
        <v/>
      </c>
      <c r="F81" s="440" t="str">
        <f t="shared" si="5"/>
        <v/>
      </c>
      <c r="G81" s="439" t="str">
        <f t="shared" si="6"/>
        <v/>
      </c>
      <c r="H81" s="440" t="str">
        <f t="shared" si="7"/>
        <v/>
      </c>
      <c r="I81" s="439"/>
      <c r="J81" s="441"/>
    </row>
    <row r="82" spans="1:10">
      <c r="A82" s="38"/>
      <c r="B82" s="502">
        <v>40360</v>
      </c>
      <c r="C82" s="448"/>
      <c r="D82" s="449"/>
      <c r="E82" s="439" t="str">
        <f t="shared" si="4"/>
        <v/>
      </c>
      <c r="F82" s="440" t="str">
        <f t="shared" si="5"/>
        <v/>
      </c>
      <c r="G82" s="439" t="str">
        <f t="shared" si="6"/>
        <v/>
      </c>
      <c r="H82" s="440" t="str">
        <f t="shared" si="7"/>
        <v/>
      </c>
      <c r="I82" s="439"/>
      <c r="J82" s="441"/>
    </row>
    <row r="83" spans="1:10">
      <c r="A83" s="38"/>
      <c r="B83" s="502">
        <v>40391</v>
      </c>
      <c r="C83" s="448"/>
      <c r="D83" s="449"/>
      <c r="E83" s="439" t="str">
        <f t="shared" ref="E83:E111" si="8">IF(C83="","",AVERAGE(C72:C83))</f>
        <v/>
      </c>
      <c r="F83" s="440" t="str">
        <f t="shared" ref="F83:F111" si="9">IF(D83="","",AVERAGE(D72:D83))</f>
        <v/>
      </c>
      <c r="G83" s="439" t="str">
        <f t="shared" ref="G83:G111" si="10">IF(E83="","",SUM(C72:C83))</f>
        <v/>
      </c>
      <c r="H83" s="440" t="str">
        <f t="shared" ref="H83:H111" si="11">IF(F83="","",SUM(D72:D83))</f>
        <v/>
      </c>
      <c r="I83" s="439"/>
      <c r="J83" s="441"/>
    </row>
    <row r="84" spans="1:10">
      <c r="A84" s="38"/>
      <c r="B84" s="502">
        <v>40422</v>
      </c>
      <c r="C84" s="448"/>
      <c r="D84" s="449"/>
      <c r="E84" s="439" t="str">
        <f t="shared" si="8"/>
        <v/>
      </c>
      <c r="F84" s="440" t="str">
        <f t="shared" si="9"/>
        <v/>
      </c>
      <c r="G84" s="439" t="str">
        <f t="shared" si="10"/>
        <v/>
      </c>
      <c r="H84" s="440" t="str">
        <f t="shared" si="11"/>
        <v/>
      </c>
      <c r="I84" s="439"/>
      <c r="J84" s="441"/>
    </row>
    <row r="85" spans="1:10">
      <c r="A85" s="38"/>
      <c r="B85" s="502">
        <v>40452</v>
      </c>
      <c r="C85" s="448"/>
      <c r="D85" s="449"/>
      <c r="E85" s="439" t="str">
        <f t="shared" si="8"/>
        <v/>
      </c>
      <c r="F85" s="440" t="str">
        <f t="shared" si="9"/>
        <v/>
      </c>
      <c r="G85" s="439" t="str">
        <f t="shared" si="10"/>
        <v/>
      </c>
      <c r="H85" s="440" t="str">
        <f t="shared" si="11"/>
        <v/>
      </c>
      <c r="I85" s="439"/>
      <c r="J85" s="441"/>
    </row>
    <row r="86" spans="1:10">
      <c r="A86" s="38"/>
      <c r="B86" s="502">
        <v>40483</v>
      </c>
      <c r="C86" s="448"/>
      <c r="D86" s="449"/>
      <c r="E86" s="439" t="str">
        <f t="shared" si="8"/>
        <v/>
      </c>
      <c r="F86" s="440" t="str">
        <f t="shared" si="9"/>
        <v/>
      </c>
      <c r="G86" s="439" t="str">
        <f t="shared" si="10"/>
        <v/>
      </c>
      <c r="H86" s="440" t="str">
        <f t="shared" si="11"/>
        <v/>
      </c>
      <c r="I86" s="439"/>
      <c r="J86" s="441"/>
    </row>
    <row r="87" spans="1:10" ht="13.5" thickBot="1">
      <c r="A87" s="40"/>
      <c r="B87" s="503">
        <v>40513</v>
      </c>
      <c r="C87" s="450"/>
      <c r="D87" s="451"/>
      <c r="E87" s="442" t="str">
        <f t="shared" si="8"/>
        <v/>
      </c>
      <c r="F87" s="443" t="str">
        <f t="shared" si="9"/>
        <v/>
      </c>
      <c r="G87" s="444" t="str">
        <f t="shared" si="10"/>
        <v/>
      </c>
      <c r="H87" s="443" t="str">
        <f t="shared" si="11"/>
        <v/>
      </c>
      <c r="I87" s="442">
        <f>SUM(C76:C87)</f>
        <v>0</v>
      </c>
      <c r="J87" s="445">
        <f>SUM(D76:D87)</f>
        <v>0</v>
      </c>
    </row>
    <row r="88" spans="1:10">
      <c r="A88" s="36"/>
      <c r="B88" s="504">
        <v>40544</v>
      </c>
      <c r="C88" s="446"/>
      <c r="D88" s="447"/>
      <c r="E88" s="436" t="str">
        <f t="shared" si="8"/>
        <v/>
      </c>
      <c r="F88" s="437" t="str">
        <f t="shared" si="9"/>
        <v/>
      </c>
      <c r="G88" s="436" t="str">
        <f t="shared" si="10"/>
        <v/>
      </c>
      <c r="H88" s="437" t="str">
        <f t="shared" si="11"/>
        <v/>
      </c>
      <c r="I88" s="436"/>
      <c r="J88" s="438"/>
    </row>
    <row r="89" spans="1:10">
      <c r="A89" s="38"/>
      <c r="B89" s="502">
        <v>40575</v>
      </c>
      <c r="C89" s="448"/>
      <c r="D89" s="449"/>
      <c r="E89" s="439" t="str">
        <f t="shared" si="8"/>
        <v/>
      </c>
      <c r="F89" s="440" t="str">
        <f t="shared" si="9"/>
        <v/>
      </c>
      <c r="G89" s="439" t="str">
        <f t="shared" si="10"/>
        <v/>
      </c>
      <c r="H89" s="440" t="str">
        <f t="shared" si="11"/>
        <v/>
      </c>
      <c r="I89" s="439"/>
      <c r="J89" s="441"/>
    </row>
    <row r="90" spans="1:10">
      <c r="A90" s="38"/>
      <c r="B90" s="502">
        <v>40603</v>
      </c>
      <c r="C90" s="448"/>
      <c r="D90" s="449"/>
      <c r="E90" s="439" t="str">
        <f t="shared" si="8"/>
        <v/>
      </c>
      <c r="F90" s="440" t="str">
        <f t="shared" si="9"/>
        <v/>
      </c>
      <c r="G90" s="439" t="str">
        <f t="shared" si="10"/>
        <v/>
      </c>
      <c r="H90" s="440" t="str">
        <f t="shared" si="11"/>
        <v/>
      </c>
      <c r="I90" s="439"/>
      <c r="J90" s="441"/>
    </row>
    <row r="91" spans="1:10">
      <c r="A91" s="38"/>
      <c r="B91" s="502">
        <v>40634</v>
      </c>
      <c r="C91" s="448"/>
      <c r="D91" s="449"/>
      <c r="E91" s="439" t="str">
        <f t="shared" si="8"/>
        <v/>
      </c>
      <c r="F91" s="440" t="str">
        <f t="shared" si="9"/>
        <v/>
      </c>
      <c r="G91" s="439" t="str">
        <f t="shared" si="10"/>
        <v/>
      </c>
      <c r="H91" s="440" t="str">
        <f t="shared" si="11"/>
        <v/>
      </c>
      <c r="I91" s="439"/>
      <c r="J91" s="441"/>
    </row>
    <row r="92" spans="1:10">
      <c r="A92" s="38"/>
      <c r="B92" s="502">
        <v>40664</v>
      </c>
      <c r="C92" s="448"/>
      <c r="D92" s="449"/>
      <c r="E92" s="439" t="str">
        <f t="shared" si="8"/>
        <v/>
      </c>
      <c r="F92" s="440" t="str">
        <f t="shared" si="9"/>
        <v/>
      </c>
      <c r="G92" s="439" t="str">
        <f t="shared" si="10"/>
        <v/>
      </c>
      <c r="H92" s="440" t="str">
        <f t="shared" si="11"/>
        <v/>
      </c>
      <c r="I92" s="439"/>
      <c r="J92" s="441"/>
    </row>
    <row r="93" spans="1:10">
      <c r="A93" s="38"/>
      <c r="B93" s="502">
        <v>40695</v>
      </c>
      <c r="C93" s="448"/>
      <c r="D93" s="449"/>
      <c r="E93" s="439" t="str">
        <f t="shared" si="8"/>
        <v/>
      </c>
      <c r="F93" s="440" t="str">
        <f t="shared" si="9"/>
        <v/>
      </c>
      <c r="G93" s="439" t="str">
        <f t="shared" si="10"/>
        <v/>
      </c>
      <c r="H93" s="440" t="str">
        <f t="shared" si="11"/>
        <v/>
      </c>
      <c r="I93" s="439"/>
      <c r="J93" s="441"/>
    </row>
    <row r="94" spans="1:10">
      <c r="A94" s="38"/>
      <c r="B94" s="502">
        <v>40725</v>
      </c>
      <c r="C94" s="448"/>
      <c r="D94" s="449"/>
      <c r="E94" s="439" t="str">
        <f t="shared" si="8"/>
        <v/>
      </c>
      <c r="F94" s="440" t="str">
        <f t="shared" si="9"/>
        <v/>
      </c>
      <c r="G94" s="439" t="str">
        <f t="shared" si="10"/>
        <v/>
      </c>
      <c r="H94" s="440" t="str">
        <f t="shared" si="11"/>
        <v/>
      </c>
      <c r="I94" s="439"/>
      <c r="J94" s="441"/>
    </row>
    <row r="95" spans="1:10">
      <c r="A95" s="38"/>
      <c r="B95" s="502">
        <v>40756</v>
      </c>
      <c r="C95" s="448"/>
      <c r="D95" s="449"/>
      <c r="E95" s="439" t="str">
        <f t="shared" si="8"/>
        <v/>
      </c>
      <c r="F95" s="440" t="str">
        <f t="shared" si="9"/>
        <v/>
      </c>
      <c r="G95" s="439" t="str">
        <f t="shared" si="10"/>
        <v/>
      </c>
      <c r="H95" s="440" t="str">
        <f t="shared" si="11"/>
        <v/>
      </c>
      <c r="I95" s="439"/>
      <c r="J95" s="441"/>
    </row>
    <row r="96" spans="1:10">
      <c r="A96" s="38"/>
      <c r="B96" s="502">
        <v>40787</v>
      </c>
      <c r="C96" s="448"/>
      <c r="D96" s="449"/>
      <c r="E96" s="439" t="str">
        <f t="shared" si="8"/>
        <v/>
      </c>
      <c r="F96" s="440" t="str">
        <f t="shared" si="9"/>
        <v/>
      </c>
      <c r="G96" s="439" t="str">
        <f t="shared" si="10"/>
        <v/>
      </c>
      <c r="H96" s="440" t="str">
        <f t="shared" si="11"/>
        <v/>
      </c>
      <c r="I96" s="439"/>
      <c r="J96" s="441"/>
    </row>
    <row r="97" spans="1:10">
      <c r="A97" s="38"/>
      <c r="B97" s="502">
        <v>40817</v>
      </c>
      <c r="C97" s="448"/>
      <c r="D97" s="449"/>
      <c r="E97" s="439" t="str">
        <f t="shared" si="8"/>
        <v/>
      </c>
      <c r="F97" s="440" t="str">
        <f t="shared" si="9"/>
        <v/>
      </c>
      <c r="G97" s="439" t="str">
        <f t="shared" si="10"/>
        <v/>
      </c>
      <c r="H97" s="440" t="str">
        <f t="shared" si="11"/>
        <v/>
      </c>
      <c r="I97" s="439"/>
      <c r="J97" s="441"/>
    </row>
    <row r="98" spans="1:10">
      <c r="A98" s="38"/>
      <c r="B98" s="502">
        <v>40848</v>
      </c>
      <c r="C98" s="448"/>
      <c r="D98" s="449"/>
      <c r="E98" s="439" t="str">
        <f t="shared" si="8"/>
        <v/>
      </c>
      <c r="F98" s="440" t="str">
        <f t="shared" si="9"/>
        <v/>
      </c>
      <c r="G98" s="439" t="str">
        <f t="shared" si="10"/>
        <v/>
      </c>
      <c r="H98" s="440" t="str">
        <f t="shared" si="11"/>
        <v/>
      </c>
      <c r="I98" s="439"/>
      <c r="J98" s="441"/>
    </row>
    <row r="99" spans="1:10" ht="13.5" thickBot="1">
      <c r="A99" s="40"/>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36"/>
      <c r="B100" s="504">
        <v>40909</v>
      </c>
      <c r="C100" s="446"/>
      <c r="D100" s="447"/>
      <c r="E100" s="436" t="str">
        <f t="shared" si="8"/>
        <v/>
      </c>
      <c r="F100" s="437" t="str">
        <f t="shared" si="9"/>
        <v/>
      </c>
      <c r="G100" s="436" t="str">
        <f t="shared" si="10"/>
        <v/>
      </c>
      <c r="H100" s="437" t="str">
        <f t="shared" si="11"/>
        <v/>
      </c>
      <c r="I100" s="436"/>
      <c r="J100" s="438"/>
    </row>
    <row r="101" spans="1:10">
      <c r="A101" s="38"/>
      <c r="B101" s="502">
        <v>40940</v>
      </c>
      <c r="C101" s="448"/>
      <c r="D101" s="449"/>
      <c r="E101" s="439" t="str">
        <f t="shared" si="8"/>
        <v/>
      </c>
      <c r="F101" s="440" t="str">
        <f t="shared" si="9"/>
        <v/>
      </c>
      <c r="G101" s="439" t="str">
        <f t="shared" si="10"/>
        <v/>
      </c>
      <c r="H101" s="440" t="str">
        <f t="shared" si="11"/>
        <v/>
      </c>
      <c r="I101" s="439"/>
      <c r="J101" s="441"/>
    </row>
    <row r="102" spans="1:10">
      <c r="A102" s="38"/>
      <c r="B102" s="502">
        <v>40969</v>
      </c>
      <c r="C102" s="448"/>
      <c r="D102" s="449"/>
      <c r="E102" s="439" t="str">
        <f t="shared" si="8"/>
        <v/>
      </c>
      <c r="F102" s="440" t="str">
        <f t="shared" si="9"/>
        <v/>
      </c>
      <c r="G102" s="439" t="str">
        <f t="shared" si="10"/>
        <v/>
      </c>
      <c r="H102" s="440" t="str">
        <f t="shared" si="11"/>
        <v/>
      </c>
      <c r="I102" s="439"/>
      <c r="J102" s="441"/>
    </row>
    <row r="103" spans="1:10">
      <c r="A103" s="38"/>
      <c r="B103" s="502">
        <v>41000</v>
      </c>
      <c r="C103" s="448"/>
      <c r="D103" s="449"/>
      <c r="E103" s="439" t="str">
        <f t="shared" si="8"/>
        <v/>
      </c>
      <c r="F103" s="440" t="str">
        <f t="shared" si="9"/>
        <v/>
      </c>
      <c r="G103" s="439" t="str">
        <f t="shared" si="10"/>
        <v/>
      </c>
      <c r="H103" s="440" t="str">
        <f t="shared" si="11"/>
        <v/>
      </c>
      <c r="I103" s="439"/>
      <c r="J103" s="441"/>
    </row>
    <row r="104" spans="1:10">
      <c r="A104" s="38"/>
      <c r="B104" s="502">
        <v>41030</v>
      </c>
      <c r="C104" s="448"/>
      <c r="D104" s="449"/>
      <c r="E104" s="439" t="str">
        <f t="shared" si="8"/>
        <v/>
      </c>
      <c r="F104" s="440" t="str">
        <f t="shared" si="9"/>
        <v/>
      </c>
      <c r="G104" s="439" t="str">
        <f t="shared" si="10"/>
        <v/>
      </c>
      <c r="H104" s="440" t="str">
        <f t="shared" si="11"/>
        <v/>
      </c>
      <c r="I104" s="439"/>
      <c r="J104" s="441"/>
    </row>
    <row r="105" spans="1:10">
      <c r="A105" s="38"/>
      <c r="B105" s="502">
        <v>41061</v>
      </c>
      <c r="C105" s="448"/>
      <c r="D105" s="449"/>
      <c r="E105" s="439" t="str">
        <f t="shared" si="8"/>
        <v/>
      </c>
      <c r="F105" s="440" t="str">
        <f t="shared" si="9"/>
        <v/>
      </c>
      <c r="G105" s="439" t="str">
        <f t="shared" si="10"/>
        <v/>
      </c>
      <c r="H105" s="440" t="str">
        <f t="shared" si="11"/>
        <v/>
      </c>
      <c r="I105" s="439"/>
      <c r="J105" s="441"/>
    </row>
    <row r="106" spans="1:10">
      <c r="A106" s="38"/>
      <c r="B106" s="502">
        <v>41091</v>
      </c>
      <c r="C106" s="448"/>
      <c r="D106" s="449"/>
      <c r="E106" s="439" t="str">
        <f t="shared" si="8"/>
        <v/>
      </c>
      <c r="F106" s="440" t="str">
        <f t="shared" si="9"/>
        <v/>
      </c>
      <c r="G106" s="439" t="str">
        <f t="shared" si="10"/>
        <v/>
      </c>
      <c r="H106" s="440" t="str">
        <f t="shared" si="11"/>
        <v/>
      </c>
      <c r="I106" s="439"/>
      <c r="J106" s="441"/>
    </row>
    <row r="107" spans="1:10">
      <c r="A107" s="38"/>
      <c r="B107" s="502">
        <v>41122</v>
      </c>
      <c r="C107" s="448"/>
      <c r="D107" s="449"/>
      <c r="E107" s="439" t="str">
        <f t="shared" si="8"/>
        <v/>
      </c>
      <c r="F107" s="440" t="str">
        <f t="shared" si="9"/>
        <v/>
      </c>
      <c r="G107" s="439" t="str">
        <f t="shared" si="10"/>
        <v/>
      </c>
      <c r="H107" s="440" t="str">
        <f t="shared" si="11"/>
        <v/>
      </c>
      <c r="I107" s="439"/>
      <c r="J107" s="441"/>
    </row>
    <row r="108" spans="1:10">
      <c r="A108" s="38"/>
      <c r="B108" s="502">
        <v>41153</v>
      </c>
      <c r="C108" s="448"/>
      <c r="D108" s="449"/>
      <c r="E108" s="439" t="str">
        <f t="shared" si="8"/>
        <v/>
      </c>
      <c r="F108" s="440" t="str">
        <f t="shared" si="9"/>
        <v/>
      </c>
      <c r="G108" s="439" t="str">
        <f t="shared" si="10"/>
        <v/>
      </c>
      <c r="H108" s="440" t="str">
        <f t="shared" si="11"/>
        <v/>
      </c>
      <c r="I108" s="439"/>
      <c r="J108" s="441"/>
    </row>
    <row r="109" spans="1:10">
      <c r="A109" s="38"/>
      <c r="B109" s="502">
        <v>41183</v>
      </c>
      <c r="C109" s="448"/>
      <c r="D109" s="449"/>
      <c r="E109" s="439" t="str">
        <f t="shared" si="8"/>
        <v/>
      </c>
      <c r="F109" s="440" t="str">
        <f t="shared" si="9"/>
        <v/>
      </c>
      <c r="G109" s="439" t="str">
        <f t="shared" si="10"/>
        <v/>
      </c>
      <c r="H109" s="440" t="str">
        <f t="shared" si="11"/>
        <v/>
      </c>
      <c r="I109" s="439"/>
      <c r="J109" s="441"/>
    </row>
    <row r="110" spans="1:10">
      <c r="A110" s="38"/>
      <c r="B110" s="502">
        <v>41214</v>
      </c>
      <c r="C110" s="448"/>
      <c r="D110" s="449"/>
      <c r="E110" s="439" t="str">
        <f t="shared" si="8"/>
        <v/>
      </c>
      <c r="F110" s="440" t="str">
        <f t="shared" si="9"/>
        <v/>
      </c>
      <c r="G110" s="439" t="str">
        <f t="shared" si="10"/>
        <v/>
      </c>
      <c r="H110" s="440" t="str">
        <f t="shared" si="11"/>
        <v/>
      </c>
      <c r="I110" s="439"/>
      <c r="J110" s="441"/>
    </row>
    <row r="111" spans="1:10" ht="13.5" thickBot="1">
      <c r="A111" s="40"/>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verticalDpi="300" r:id="rId1"/>
  <headerFooter alignWithMargins="0">
    <oddHeader>&amp;CMiscellaneous # 5
HAP / VOC Data</oddHeader>
  </headerFooter>
  <rowBreaks count="2" manualBreakCount="2">
    <brk id="63" max="16383" man="1"/>
    <brk id="87" max="16383" man="1"/>
  </rowBreaks>
</worksheet>
</file>

<file path=xl/worksheets/sheet18.xml><?xml version="1.0" encoding="utf-8"?>
<worksheet xmlns="http://schemas.openxmlformats.org/spreadsheetml/2006/main" xmlns:r="http://schemas.openxmlformats.org/officeDocument/2006/relationships">
  <sheetPr codeName="Sheet21"/>
  <dimension ref="A1:M728"/>
  <sheetViews>
    <sheetView showZeros="0" zoomScale="90" workbookViewId="0">
      <pane xSplit="2" ySplit="39" topLeftCell="C40" activePane="bottomRight" state="frozen"/>
      <selection activeCell="B43" sqref="B43:B44"/>
      <selection pane="topRight" activeCell="B43" sqref="B43:B44"/>
      <selection pane="bottomLeft" activeCell="B43" sqref="B43:B44"/>
      <selection pane="bottomRight" activeCell="C40" sqref="C40"/>
    </sheetView>
  </sheetViews>
  <sheetFormatPr defaultRowHeight="12.75"/>
  <cols>
    <col min="1" max="1" width="16" style="4" customWidth="1"/>
    <col min="2" max="2" width="9.28515625" style="63" customWidth="1"/>
    <col min="3" max="3" width="14.28515625" style="23" customWidth="1"/>
    <col min="4" max="4" width="13.7109375" style="23" customWidth="1"/>
    <col min="5" max="10" width="10.140625" style="23" customWidth="1"/>
    <col min="11" max="16384" width="9.140625" style="4"/>
  </cols>
  <sheetData>
    <row r="1" spans="1:10" s="34" customFormat="1">
      <c r="A1" s="1" t="s">
        <v>119</v>
      </c>
      <c r="B1" s="24"/>
      <c r="C1" s="3"/>
      <c r="D1" s="3"/>
      <c r="E1" s="540" t="s">
        <v>0</v>
      </c>
      <c r="F1" s="540"/>
      <c r="G1" s="541" t="s">
        <v>1</v>
      </c>
      <c r="H1" s="541"/>
      <c r="I1" s="541" t="s">
        <v>2</v>
      </c>
      <c r="J1" s="541"/>
    </row>
    <row r="2" spans="1:10" s="34" customFormat="1">
      <c r="A2" s="1" t="str">
        <f>Plant</f>
        <v>Anytown</v>
      </c>
      <c r="B2" s="24"/>
      <c r="C2" s="3" t="s">
        <v>3</v>
      </c>
      <c r="D2" s="3" t="s">
        <v>4</v>
      </c>
      <c r="E2" s="540" t="s">
        <v>5</v>
      </c>
      <c r="F2" s="540"/>
      <c r="G2" s="541" t="s">
        <v>6</v>
      </c>
      <c r="H2" s="541"/>
      <c r="I2" s="541" t="s">
        <v>6</v>
      </c>
      <c r="J2" s="541"/>
    </row>
    <row r="3" spans="1:10" s="34" customFormat="1" ht="13.5" thickBot="1">
      <c r="A3" s="2"/>
      <c r="B3" s="24" t="s">
        <v>7</v>
      </c>
      <c r="C3" s="3" t="s">
        <v>8</v>
      </c>
      <c r="D3" s="3" t="s">
        <v>8</v>
      </c>
      <c r="E3" s="3" t="s">
        <v>9</v>
      </c>
      <c r="F3" s="3" t="s">
        <v>10</v>
      </c>
      <c r="G3" s="3" t="s">
        <v>9</v>
      </c>
      <c r="H3" s="3" t="s">
        <v>10</v>
      </c>
      <c r="I3" s="3" t="s">
        <v>9</v>
      </c>
      <c r="J3" s="3" t="s">
        <v>10</v>
      </c>
    </row>
    <row r="4" spans="1:10" hidden="1">
      <c r="A4" s="26"/>
      <c r="B4" s="76"/>
      <c r="C4" s="73"/>
      <c r="D4" s="64"/>
      <c r="E4" s="73"/>
      <c r="F4" s="64"/>
      <c r="G4" s="73"/>
      <c r="H4" s="64"/>
      <c r="I4" s="70"/>
      <c r="J4" s="64"/>
    </row>
    <row r="5" spans="1:10" hidden="1">
      <c r="A5" s="27"/>
      <c r="B5" s="77"/>
      <c r="C5" s="74"/>
      <c r="D5" s="65"/>
      <c r="E5" s="74"/>
      <c r="F5" s="65"/>
      <c r="G5" s="74"/>
      <c r="H5" s="65"/>
      <c r="I5" s="71"/>
      <c r="J5" s="65"/>
    </row>
    <row r="6" spans="1:10" hidden="1">
      <c r="A6" s="27"/>
      <c r="B6" s="77"/>
      <c r="C6" s="74"/>
      <c r="D6" s="65"/>
      <c r="E6" s="74"/>
      <c r="F6" s="65"/>
      <c r="G6" s="74"/>
      <c r="H6" s="65"/>
      <c r="I6" s="71"/>
      <c r="J6" s="65"/>
    </row>
    <row r="7" spans="1:10" hidden="1">
      <c r="A7" s="27"/>
      <c r="B7" s="77"/>
      <c r="C7" s="74"/>
      <c r="D7" s="65"/>
      <c r="E7" s="74"/>
      <c r="F7" s="65"/>
      <c r="G7" s="74"/>
      <c r="H7" s="65"/>
      <c r="I7" s="71"/>
      <c r="J7" s="65"/>
    </row>
    <row r="8" spans="1:10" hidden="1">
      <c r="A8" s="27"/>
      <c r="B8" s="77"/>
      <c r="C8" s="74"/>
      <c r="D8" s="65"/>
      <c r="E8" s="74"/>
      <c r="F8" s="65"/>
      <c r="G8" s="74"/>
      <c r="H8" s="65"/>
      <c r="I8" s="71"/>
      <c r="J8" s="65"/>
    </row>
    <row r="9" spans="1:10" hidden="1">
      <c r="A9" s="27"/>
      <c r="B9" s="77"/>
      <c r="C9" s="74"/>
      <c r="D9" s="65"/>
      <c r="E9" s="74"/>
      <c r="F9" s="65"/>
      <c r="G9" s="74"/>
      <c r="H9" s="65"/>
      <c r="I9" s="71"/>
      <c r="J9" s="65"/>
    </row>
    <row r="10" spans="1:10" hidden="1">
      <c r="A10" s="27"/>
      <c r="B10" s="77"/>
      <c r="C10" s="74"/>
      <c r="D10" s="65"/>
      <c r="E10" s="74"/>
      <c r="F10" s="65"/>
      <c r="G10" s="74"/>
      <c r="H10" s="65"/>
      <c r="I10" s="71"/>
      <c r="J10" s="65"/>
    </row>
    <row r="11" spans="1:10" hidden="1">
      <c r="A11" s="27"/>
      <c r="B11" s="77"/>
      <c r="C11" s="74"/>
      <c r="D11" s="65"/>
      <c r="E11" s="74"/>
      <c r="F11" s="65"/>
      <c r="G11" s="74"/>
      <c r="H11" s="65"/>
      <c r="I11" s="71"/>
      <c r="J11" s="65"/>
    </row>
    <row r="12" spans="1:10" hidden="1">
      <c r="A12" s="27"/>
      <c r="B12" s="77"/>
      <c r="C12" s="74"/>
      <c r="D12" s="65"/>
      <c r="E12" s="74"/>
      <c r="F12" s="65"/>
      <c r="G12" s="74"/>
      <c r="H12" s="65"/>
      <c r="I12" s="71"/>
      <c r="J12" s="65"/>
    </row>
    <row r="13" spans="1:10" hidden="1">
      <c r="A13" s="27"/>
      <c r="B13" s="77"/>
      <c r="C13" s="74"/>
      <c r="D13" s="65"/>
      <c r="E13" s="74"/>
      <c r="F13" s="65"/>
      <c r="G13" s="74"/>
      <c r="H13" s="65"/>
      <c r="I13" s="71"/>
      <c r="J13" s="65"/>
    </row>
    <row r="14" spans="1:10" hidden="1">
      <c r="A14" s="27"/>
      <c r="B14" s="77"/>
      <c r="C14" s="74"/>
      <c r="D14" s="65"/>
      <c r="E14" s="74"/>
      <c r="F14" s="65"/>
      <c r="G14" s="74"/>
      <c r="H14" s="65"/>
      <c r="I14" s="71"/>
      <c r="J14" s="65"/>
    </row>
    <row r="15" spans="1:10" ht="13.5" hidden="1" thickBot="1">
      <c r="A15" s="28"/>
      <c r="B15" s="78"/>
      <c r="C15" s="75"/>
      <c r="D15" s="66"/>
      <c r="E15" s="75"/>
      <c r="F15" s="66"/>
      <c r="G15" s="75"/>
      <c r="H15" s="66"/>
      <c r="I15" s="72"/>
      <c r="J15" s="66"/>
    </row>
    <row r="16" spans="1:10" hidden="1">
      <c r="A16" s="26"/>
      <c r="B16" s="67">
        <v>35796</v>
      </c>
      <c r="C16" s="125"/>
      <c r="D16" s="64"/>
      <c r="E16" s="110"/>
      <c r="F16" s="111"/>
      <c r="G16" s="112"/>
      <c r="H16" s="113"/>
      <c r="I16" s="114"/>
      <c r="J16" s="115"/>
    </row>
    <row r="17" spans="1:10" hidden="1">
      <c r="A17" s="126"/>
      <c r="B17" s="68">
        <v>35827</v>
      </c>
      <c r="C17" s="74"/>
      <c r="D17" s="65"/>
      <c r="E17" s="94" t="str">
        <f t="shared" ref="E17:E48" si="0">IF(C17="","",AVERAGE(C6:C17))</f>
        <v/>
      </c>
      <c r="F17" s="95" t="str">
        <f t="shared" ref="F17:F48" si="1">IF(D17="","",AVERAGE(D6:D17))</f>
        <v/>
      </c>
      <c r="G17" s="94" t="str">
        <f t="shared" ref="G17:G48" si="2">IF(E17="","",SUM(C6:C17))</f>
        <v/>
      </c>
      <c r="H17" s="95" t="str">
        <f t="shared" ref="H17:H48" si="3">IF(F17="","",SUM(D6:D17))</f>
        <v/>
      </c>
      <c r="I17" s="96"/>
      <c r="J17" s="97"/>
    </row>
    <row r="18" spans="1:10" hidden="1">
      <c r="A18" s="27"/>
      <c r="B18" s="68">
        <v>35855</v>
      </c>
      <c r="C18" s="74"/>
      <c r="D18" s="65"/>
      <c r="E18" s="94" t="str">
        <f t="shared" si="0"/>
        <v/>
      </c>
      <c r="F18" s="95" t="str">
        <f t="shared" si="1"/>
        <v/>
      </c>
      <c r="G18" s="94" t="str">
        <f t="shared" si="2"/>
        <v/>
      </c>
      <c r="H18" s="95" t="str">
        <f t="shared" si="3"/>
        <v/>
      </c>
      <c r="I18" s="96"/>
      <c r="J18" s="97"/>
    </row>
    <row r="19" spans="1:10" hidden="1">
      <c r="A19" s="27"/>
      <c r="B19" s="68">
        <v>35886</v>
      </c>
      <c r="C19" s="74"/>
      <c r="D19" s="65"/>
      <c r="E19" s="94" t="str">
        <f t="shared" si="0"/>
        <v/>
      </c>
      <c r="F19" s="95" t="str">
        <f t="shared" si="1"/>
        <v/>
      </c>
      <c r="G19" s="94" t="str">
        <f t="shared" si="2"/>
        <v/>
      </c>
      <c r="H19" s="95" t="str">
        <f t="shared" si="3"/>
        <v/>
      </c>
      <c r="I19" s="96"/>
      <c r="J19" s="97"/>
    </row>
    <row r="20" spans="1:10" hidden="1">
      <c r="A20" s="27"/>
      <c r="B20" s="68">
        <v>35916</v>
      </c>
      <c r="C20" s="74"/>
      <c r="D20" s="65"/>
      <c r="E20" s="94" t="str">
        <f t="shared" si="0"/>
        <v/>
      </c>
      <c r="F20" s="95" t="str">
        <f t="shared" si="1"/>
        <v/>
      </c>
      <c r="G20" s="94" t="str">
        <f t="shared" si="2"/>
        <v/>
      </c>
      <c r="H20" s="95" t="str">
        <f t="shared" si="3"/>
        <v/>
      </c>
      <c r="I20" s="96"/>
      <c r="J20" s="97"/>
    </row>
    <row r="21" spans="1:10" hidden="1">
      <c r="A21" s="27"/>
      <c r="B21" s="68">
        <v>35947</v>
      </c>
      <c r="C21" s="74"/>
      <c r="D21" s="65"/>
      <c r="E21" s="94" t="str">
        <f t="shared" si="0"/>
        <v/>
      </c>
      <c r="F21" s="95" t="str">
        <f t="shared" si="1"/>
        <v/>
      </c>
      <c r="G21" s="94" t="str">
        <f t="shared" si="2"/>
        <v/>
      </c>
      <c r="H21" s="95" t="str">
        <f t="shared" si="3"/>
        <v/>
      </c>
      <c r="I21" s="96"/>
      <c r="J21" s="97"/>
    </row>
    <row r="22" spans="1:10" hidden="1">
      <c r="A22" s="27"/>
      <c r="B22" s="68">
        <v>35977</v>
      </c>
      <c r="C22" s="74"/>
      <c r="D22" s="65"/>
      <c r="E22" s="94" t="str">
        <f t="shared" si="0"/>
        <v/>
      </c>
      <c r="F22" s="95" t="str">
        <f t="shared" si="1"/>
        <v/>
      </c>
      <c r="G22" s="94" t="str">
        <f t="shared" si="2"/>
        <v/>
      </c>
      <c r="H22" s="95" t="str">
        <f t="shared" si="3"/>
        <v/>
      </c>
      <c r="I22" s="96"/>
      <c r="J22" s="97"/>
    </row>
    <row r="23" spans="1:10" hidden="1">
      <c r="A23" s="27"/>
      <c r="B23" s="68">
        <v>36008</v>
      </c>
      <c r="C23" s="74"/>
      <c r="D23" s="65"/>
      <c r="E23" s="94" t="str">
        <f t="shared" si="0"/>
        <v/>
      </c>
      <c r="F23" s="95" t="str">
        <f t="shared" si="1"/>
        <v/>
      </c>
      <c r="G23" s="94" t="str">
        <f t="shared" si="2"/>
        <v/>
      </c>
      <c r="H23" s="95" t="str">
        <f t="shared" si="3"/>
        <v/>
      </c>
      <c r="I23" s="96"/>
      <c r="J23" s="97"/>
    </row>
    <row r="24" spans="1:10" hidden="1">
      <c r="A24" s="27"/>
      <c r="B24" s="68">
        <v>36039</v>
      </c>
      <c r="C24" s="74"/>
      <c r="D24" s="65"/>
      <c r="E24" s="94" t="str">
        <f t="shared" si="0"/>
        <v/>
      </c>
      <c r="F24" s="95" t="str">
        <f t="shared" si="1"/>
        <v/>
      </c>
      <c r="G24" s="94" t="str">
        <f t="shared" si="2"/>
        <v/>
      </c>
      <c r="H24" s="95" t="str">
        <f t="shared" si="3"/>
        <v/>
      </c>
      <c r="I24" s="96"/>
      <c r="J24" s="97"/>
    </row>
    <row r="25" spans="1:10" hidden="1">
      <c r="A25" s="27"/>
      <c r="B25" s="68">
        <v>36069</v>
      </c>
      <c r="C25" s="74"/>
      <c r="D25" s="65"/>
      <c r="E25" s="94" t="str">
        <f t="shared" si="0"/>
        <v/>
      </c>
      <c r="F25" s="95" t="str">
        <f t="shared" si="1"/>
        <v/>
      </c>
      <c r="G25" s="94" t="str">
        <f t="shared" si="2"/>
        <v/>
      </c>
      <c r="H25" s="95" t="str">
        <f t="shared" si="3"/>
        <v/>
      </c>
      <c r="I25" s="96"/>
      <c r="J25" s="97"/>
    </row>
    <row r="26" spans="1:10" hidden="1">
      <c r="A26" s="27"/>
      <c r="B26" s="68">
        <v>36100</v>
      </c>
      <c r="C26" s="74"/>
      <c r="D26" s="65"/>
      <c r="E26" s="94" t="str">
        <f t="shared" si="0"/>
        <v/>
      </c>
      <c r="F26" s="95" t="str">
        <f t="shared" si="1"/>
        <v/>
      </c>
      <c r="G26" s="94" t="str">
        <f t="shared" si="2"/>
        <v/>
      </c>
      <c r="H26" s="95" t="str">
        <f t="shared" si="3"/>
        <v/>
      </c>
      <c r="I26" s="96"/>
      <c r="J26" s="97"/>
    </row>
    <row r="27" spans="1:10" ht="13.5" hidden="1" thickBot="1">
      <c r="A27" s="28"/>
      <c r="B27" s="69">
        <v>36130</v>
      </c>
      <c r="C27" s="75"/>
      <c r="D27" s="66"/>
      <c r="E27" s="101" t="str">
        <f t="shared" si="0"/>
        <v/>
      </c>
      <c r="F27" s="116" t="str">
        <f t="shared" si="1"/>
        <v/>
      </c>
      <c r="G27" s="117" t="str">
        <f t="shared" si="2"/>
        <v/>
      </c>
      <c r="H27" s="116" t="str">
        <f t="shared" si="3"/>
        <v/>
      </c>
      <c r="I27" s="101">
        <f>SUM(C16:C27)</f>
        <v>0</v>
      </c>
      <c r="J27" s="102">
        <f>SUM(D16:D27)</f>
        <v>0</v>
      </c>
    </row>
    <row r="28" spans="1:10" hidden="1">
      <c r="A28" s="26"/>
      <c r="B28" s="67">
        <v>36161</v>
      </c>
      <c r="C28" s="73"/>
      <c r="D28" s="64"/>
      <c r="E28" s="110" t="str">
        <f t="shared" si="0"/>
        <v/>
      </c>
      <c r="F28" s="111" t="str">
        <f t="shared" si="1"/>
        <v/>
      </c>
      <c r="G28" s="110" t="str">
        <f t="shared" si="2"/>
        <v/>
      </c>
      <c r="H28" s="111" t="str">
        <f t="shared" si="3"/>
        <v/>
      </c>
      <c r="I28" s="114"/>
      <c r="J28" s="115"/>
    </row>
    <row r="29" spans="1:10" hidden="1">
      <c r="A29" s="27"/>
      <c r="B29" s="68">
        <v>36192</v>
      </c>
      <c r="C29" s="74"/>
      <c r="D29" s="65"/>
      <c r="E29" s="94" t="str">
        <f t="shared" si="0"/>
        <v/>
      </c>
      <c r="F29" s="95" t="str">
        <f t="shared" si="1"/>
        <v/>
      </c>
      <c r="G29" s="94" t="str">
        <f t="shared" si="2"/>
        <v/>
      </c>
      <c r="H29" s="95" t="str">
        <f t="shared" si="3"/>
        <v/>
      </c>
      <c r="I29" s="96"/>
      <c r="J29" s="97"/>
    </row>
    <row r="30" spans="1:10" hidden="1">
      <c r="A30" s="27"/>
      <c r="B30" s="68">
        <v>36220</v>
      </c>
      <c r="C30" s="74"/>
      <c r="D30" s="65"/>
      <c r="E30" s="94" t="str">
        <f t="shared" si="0"/>
        <v/>
      </c>
      <c r="F30" s="95" t="str">
        <f t="shared" si="1"/>
        <v/>
      </c>
      <c r="G30" s="94" t="str">
        <f t="shared" si="2"/>
        <v/>
      </c>
      <c r="H30" s="95" t="str">
        <f t="shared" si="3"/>
        <v/>
      </c>
      <c r="I30" s="96"/>
      <c r="J30" s="97"/>
    </row>
    <row r="31" spans="1:10" hidden="1">
      <c r="A31" s="27"/>
      <c r="B31" s="68">
        <v>36251</v>
      </c>
      <c r="C31" s="74"/>
      <c r="D31" s="65"/>
      <c r="E31" s="94" t="str">
        <f t="shared" si="0"/>
        <v/>
      </c>
      <c r="F31" s="95" t="str">
        <f t="shared" si="1"/>
        <v/>
      </c>
      <c r="G31" s="94" t="str">
        <f t="shared" si="2"/>
        <v/>
      </c>
      <c r="H31" s="95" t="str">
        <f t="shared" si="3"/>
        <v/>
      </c>
      <c r="I31" s="96"/>
      <c r="J31" s="97"/>
    </row>
    <row r="32" spans="1:10" hidden="1">
      <c r="A32" s="27"/>
      <c r="B32" s="68">
        <v>36281</v>
      </c>
      <c r="C32" s="74"/>
      <c r="D32" s="65"/>
      <c r="E32" s="94" t="str">
        <f t="shared" si="0"/>
        <v/>
      </c>
      <c r="F32" s="95" t="str">
        <f t="shared" si="1"/>
        <v/>
      </c>
      <c r="G32" s="94" t="str">
        <f t="shared" si="2"/>
        <v/>
      </c>
      <c r="H32" s="95" t="str">
        <f t="shared" si="3"/>
        <v/>
      </c>
      <c r="I32" s="96"/>
      <c r="J32" s="97"/>
    </row>
    <row r="33" spans="1:13" hidden="1">
      <c r="A33" s="27"/>
      <c r="B33" s="68">
        <v>36312</v>
      </c>
      <c r="C33" s="74"/>
      <c r="D33" s="65"/>
      <c r="E33" s="94" t="str">
        <f t="shared" si="0"/>
        <v/>
      </c>
      <c r="F33" s="95" t="str">
        <f t="shared" si="1"/>
        <v/>
      </c>
      <c r="G33" s="94" t="str">
        <f t="shared" si="2"/>
        <v/>
      </c>
      <c r="H33" s="95" t="str">
        <f t="shared" si="3"/>
        <v/>
      </c>
      <c r="I33" s="96"/>
      <c r="J33" s="97"/>
    </row>
    <row r="34" spans="1:13" hidden="1">
      <c r="A34" s="27"/>
      <c r="B34" s="68">
        <v>36342</v>
      </c>
      <c r="C34" s="74"/>
      <c r="D34" s="65"/>
      <c r="E34" s="94" t="str">
        <f t="shared" si="0"/>
        <v/>
      </c>
      <c r="F34" s="95" t="str">
        <f t="shared" si="1"/>
        <v/>
      </c>
      <c r="G34" s="94" t="str">
        <f t="shared" si="2"/>
        <v/>
      </c>
      <c r="H34" s="95" t="str">
        <f t="shared" si="3"/>
        <v/>
      </c>
      <c r="I34" s="96"/>
      <c r="J34" s="97"/>
    </row>
    <row r="35" spans="1:13" hidden="1">
      <c r="A35" s="27"/>
      <c r="B35" s="68">
        <v>36373</v>
      </c>
      <c r="C35" s="74"/>
      <c r="D35" s="65"/>
      <c r="E35" s="94" t="str">
        <f t="shared" si="0"/>
        <v/>
      </c>
      <c r="F35" s="95" t="str">
        <f t="shared" si="1"/>
        <v/>
      </c>
      <c r="G35" s="94" t="str">
        <f t="shared" si="2"/>
        <v/>
      </c>
      <c r="H35" s="95" t="str">
        <f t="shared" si="3"/>
        <v/>
      </c>
      <c r="I35" s="96"/>
      <c r="J35" s="97"/>
    </row>
    <row r="36" spans="1:13" hidden="1">
      <c r="A36" s="27"/>
      <c r="B36" s="68">
        <v>36404</v>
      </c>
      <c r="C36" s="74"/>
      <c r="D36" s="65"/>
      <c r="E36" s="94" t="str">
        <f t="shared" si="0"/>
        <v/>
      </c>
      <c r="F36" s="95" t="str">
        <f t="shared" si="1"/>
        <v/>
      </c>
      <c r="G36" s="94" t="str">
        <f t="shared" si="2"/>
        <v/>
      </c>
      <c r="H36" s="95" t="str">
        <f t="shared" si="3"/>
        <v/>
      </c>
      <c r="I36" s="96"/>
      <c r="J36" s="97"/>
    </row>
    <row r="37" spans="1:13" hidden="1">
      <c r="A37" s="27"/>
      <c r="B37" s="68">
        <v>36434</v>
      </c>
      <c r="C37" s="74"/>
      <c r="D37" s="65"/>
      <c r="E37" s="94" t="str">
        <f t="shared" si="0"/>
        <v/>
      </c>
      <c r="F37" s="95" t="str">
        <f t="shared" si="1"/>
        <v/>
      </c>
      <c r="G37" s="94" t="str">
        <f t="shared" si="2"/>
        <v/>
      </c>
      <c r="H37" s="95" t="str">
        <f t="shared" si="3"/>
        <v/>
      </c>
      <c r="I37" s="96"/>
      <c r="J37" s="97"/>
    </row>
    <row r="38" spans="1:13" hidden="1">
      <c r="A38" s="27"/>
      <c r="B38" s="68">
        <v>36465</v>
      </c>
      <c r="C38" s="74"/>
      <c r="D38" s="65"/>
      <c r="E38" s="94" t="str">
        <f t="shared" si="0"/>
        <v/>
      </c>
      <c r="F38" s="95" t="str">
        <f t="shared" si="1"/>
        <v/>
      </c>
      <c r="G38" s="94" t="str">
        <f t="shared" si="2"/>
        <v/>
      </c>
      <c r="H38" s="95" t="str">
        <f t="shared" si="3"/>
        <v/>
      </c>
      <c r="I38" s="96"/>
      <c r="J38" s="97"/>
    </row>
    <row r="39" spans="1:13" ht="13.5" hidden="1" thickBot="1">
      <c r="A39" s="28"/>
      <c r="B39" s="69">
        <v>36495</v>
      </c>
      <c r="C39" s="75"/>
      <c r="D39" s="66"/>
      <c r="E39" s="101" t="str">
        <f t="shared" si="0"/>
        <v/>
      </c>
      <c r="F39" s="116" t="str">
        <f t="shared" si="1"/>
        <v/>
      </c>
      <c r="G39" s="117" t="str">
        <f t="shared" si="2"/>
        <v/>
      </c>
      <c r="H39" s="116" t="str">
        <f t="shared" si="3"/>
        <v/>
      </c>
      <c r="I39" s="101">
        <f>SUM(C28:C39)</f>
        <v>0</v>
      </c>
      <c r="J39" s="102">
        <f>SUM(D28:D39)</f>
        <v>0</v>
      </c>
    </row>
    <row r="40" spans="1:13">
      <c r="A40" s="26"/>
      <c r="B40" s="504">
        <v>39083</v>
      </c>
      <c r="C40" s="446"/>
      <c r="D40" s="447"/>
      <c r="E40" s="436" t="str">
        <f t="shared" si="0"/>
        <v/>
      </c>
      <c r="F40" s="437" t="str">
        <f t="shared" si="1"/>
        <v/>
      </c>
      <c r="G40" s="436" t="str">
        <f t="shared" si="2"/>
        <v/>
      </c>
      <c r="H40" s="437" t="str">
        <f t="shared" si="3"/>
        <v/>
      </c>
      <c r="I40" s="436"/>
      <c r="J40" s="438"/>
      <c r="L40" s="301"/>
      <c r="M40" s="301"/>
    </row>
    <row r="41" spans="1:13">
      <c r="A41" s="27"/>
      <c r="B41" s="502">
        <v>39114</v>
      </c>
      <c r="C41" s="448"/>
      <c r="D41" s="449"/>
      <c r="E41" s="439" t="str">
        <f t="shared" si="0"/>
        <v/>
      </c>
      <c r="F41" s="440" t="str">
        <f t="shared" si="1"/>
        <v/>
      </c>
      <c r="G41" s="439" t="str">
        <f t="shared" si="2"/>
        <v/>
      </c>
      <c r="H41" s="440" t="str">
        <f t="shared" si="3"/>
        <v/>
      </c>
      <c r="I41" s="439"/>
      <c r="J41" s="441"/>
      <c r="L41" s="301"/>
      <c r="M41" s="301"/>
    </row>
    <row r="42" spans="1:13">
      <c r="A42" s="27"/>
      <c r="B42" s="502">
        <v>39142</v>
      </c>
      <c r="C42" s="448"/>
      <c r="D42" s="449"/>
      <c r="E42" s="439" t="str">
        <f t="shared" si="0"/>
        <v/>
      </c>
      <c r="F42" s="440" t="str">
        <f t="shared" si="1"/>
        <v/>
      </c>
      <c r="G42" s="439" t="str">
        <f t="shared" si="2"/>
        <v/>
      </c>
      <c r="H42" s="440" t="str">
        <f t="shared" si="3"/>
        <v/>
      </c>
      <c r="I42" s="439"/>
      <c r="J42" s="441"/>
      <c r="L42" s="301"/>
      <c r="M42" s="301"/>
    </row>
    <row r="43" spans="1:13">
      <c r="A43" s="27"/>
      <c r="B43" s="502">
        <v>39173</v>
      </c>
      <c r="C43" s="448"/>
      <c r="D43" s="449"/>
      <c r="E43" s="439" t="str">
        <f t="shared" si="0"/>
        <v/>
      </c>
      <c r="F43" s="440" t="str">
        <f t="shared" si="1"/>
        <v/>
      </c>
      <c r="G43" s="439" t="str">
        <f t="shared" si="2"/>
        <v/>
      </c>
      <c r="H43" s="440" t="str">
        <f t="shared" si="3"/>
        <v/>
      </c>
      <c r="I43" s="439"/>
      <c r="J43" s="441"/>
      <c r="L43" s="301"/>
      <c r="M43" s="301"/>
    </row>
    <row r="44" spans="1:13">
      <c r="A44" s="27"/>
      <c r="B44" s="502">
        <v>39203</v>
      </c>
      <c r="C44" s="448"/>
      <c r="D44" s="449"/>
      <c r="E44" s="439" t="str">
        <f t="shared" si="0"/>
        <v/>
      </c>
      <c r="F44" s="440" t="str">
        <f t="shared" si="1"/>
        <v/>
      </c>
      <c r="G44" s="439" t="str">
        <f t="shared" si="2"/>
        <v/>
      </c>
      <c r="H44" s="440" t="str">
        <f t="shared" si="3"/>
        <v/>
      </c>
      <c r="I44" s="439"/>
      <c r="J44" s="441"/>
      <c r="L44" s="301"/>
      <c r="M44" s="301"/>
    </row>
    <row r="45" spans="1:13">
      <c r="A45" s="27"/>
      <c r="B45" s="502">
        <v>39234</v>
      </c>
      <c r="C45" s="448"/>
      <c r="D45" s="449"/>
      <c r="E45" s="439" t="str">
        <f t="shared" si="0"/>
        <v/>
      </c>
      <c r="F45" s="440" t="str">
        <f t="shared" si="1"/>
        <v/>
      </c>
      <c r="G45" s="439" t="str">
        <f t="shared" si="2"/>
        <v/>
      </c>
      <c r="H45" s="440" t="str">
        <f t="shared" si="3"/>
        <v/>
      </c>
      <c r="I45" s="439"/>
      <c r="J45" s="441"/>
      <c r="L45" s="301"/>
      <c r="M45" s="301"/>
    </row>
    <row r="46" spans="1:13">
      <c r="A46" s="27"/>
      <c r="B46" s="502">
        <v>39264</v>
      </c>
      <c r="C46" s="448"/>
      <c r="D46" s="449"/>
      <c r="E46" s="439" t="str">
        <f t="shared" si="0"/>
        <v/>
      </c>
      <c r="F46" s="440" t="str">
        <f t="shared" si="1"/>
        <v/>
      </c>
      <c r="G46" s="439" t="str">
        <f t="shared" si="2"/>
        <v/>
      </c>
      <c r="H46" s="440" t="str">
        <f t="shared" si="3"/>
        <v/>
      </c>
      <c r="I46" s="439"/>
      <c r="J46" s="441"/>
      <c r="L46" s="301"/>
      <c r="M46" s="301"/>
    </row>
    <row r="47" spans="1:13">
      <c r="A47" s="27"/>
      <c r="B47" s="502">
        <v>39295</v>
      </c>
      <c r="C47" s="448"/>
      <c r="D47" s="449"/>
      <c r="E47" s="439" t="str">
        <f t="shared" si="0"/>
        <v/>
      </c>
      <c r="F47" s="440" t="str">
        <f t="shared" si="1"/>
        <v/>
      </c>
      <c r="G47" s="439" t="str">
        <f t="shared" si="2"/>
        <v/>
      </c>
      <c r="H47" s="440" t="str">
        <f t="shared" si="3"/>
        <v/>
      </c>
      <c r="I47" s="439"/>
      <c r="J47" s="441"/>
      <c r="L47" s="301"/>
      <c r="M47" s="301"/>
    </row>
    <row r="48" spans="1:13">
      <c r="A48" s="27"/>
      <c r="B48" s="502">
        <v>39326</v>
      </c>
      <c r="C48" s="448"/>
      <c r="D48" s="449"/>
      <c r="E48" s="439" t="str">
        <f t="shared" si="0"/>
        <v/>
      </c>
      <c r="F48" s="440" t="str">
        <f t="shared" si="1"/>
        <v/>
      </c>
      <c r="G48" s="439" t="str">
        <f t="shared" si="2"/>
        <v/>
      </c>
      <c r="H48" s="440" t="str">
        <f t="shared" si="3"/>
        <v/>
      </c>
      <c r="I48" s="439"/>
      <c r="J48" s="441"/>
      <c r="L48" s="301"/>
      <c r="M48" s="301"/>
    </row>
    <row r="49" spans="1:13">
      <c r="A49" s="27"/>
      <c r="B49" s="502">
        <v>39356</v>
      </c>
      <c r="C49" s="448"/>
      <c r="D49" s="449"/>
      <c r="E49" s="439" t="str">
        <f t="shared" ref="E49:E80" si="4">IF(C49="","",AVERAGE(C38:C49))</f>
        <v/>
      </c>
      <c r="F49" s="440" t="str">
        <f t="shared" ref="F49:F80" si="5">IF(D49="","",AVERAGE(D38:D49))</f>
        <v/>
      </c>
      <c r="G49" s="439" t="str">
        <f t="shared" ref="G49:G80" si="6">IF(E49="","",SUM(C38:C49))</f>
        <v/>
      </c>
      <c r="H49" s="440" t="str">
        <f t="shared" ref="H49:H80" si="7">IF(F49="","",SUM(D38:D49))</f>
        <v/>
      </c>
      <c r="I49" s="439"/>
      <c r="J49" s="441"/>
      <c r="L49" s="301"/>
      <c r="M49" s="301"/>
    </row>
    <row r="50" spans="1:13">
      <c r="A50" s="27"/>
      <c r="B50" s="502">
        <v>39387</v>
      </c>
      <c r="C50" s="448"/>
      <c r="D50" s="449"/>
      <c r="E50" s="439" t="str">
        <f t="shared" si="4"/>
        <v/>
      </c>
      <c r="F50" s="440" t="str">
        <f t="shared" si="5"/>
        <v/>
      </c>
      <c r="G50" s="439" t="str">
        <f t="shared" si="6"/>
        <v/>
      </c>
      <c r="H50" s="440" t="str">
        <f t="shared" si="7"/>
        <v/>
      </c>
      <c r="I50" s="439"/>
      <c r="J50" s="441"/>
      <c r="L50" s="301"/>
      <c r="M50" s="301"/>
    </row>
    <row r="51" spans="1:13" ht="13.5" thickBot="1">
      <c r="A51" s="28"/>
      <c r="B51" s="503">
        <v>39417</v>
      </c>
      <c r="C51" s="450"/>
      <c r="D51" s="451"/>
      <c r="E51" s="442" t="str">
        <f t="shared" si="4"/>
        <v/>
      </c>
      <c r="F51" s="443" t="str">
        <f t="shared" si="5"/>
        <v/>
      </c>
      <c r="G51" s="444" t="str">
        <f t="shared" si="6"/>
        <v/>
      </c>
      <c r="H51" s="443" t="str">
        <f t="shared" si="7"/>
        <v/>
      </c>
      <c r="I51" s="442">
        <f>SUM(C40:C51)</f>
        <v>0</v>
      </c>
      <c r="J51" s="445">
        <f>SUM(D40:D51)</f>
        <v>0</v>
      </c>
      <c r="L51" s="301"/>
      <c r="M51" s="301"/>
    </row>
    <row r="52" spans="1:13">
      <c r="A52" s="26"/>
      <c r="B52" s="504">
        <v>39448</v>
      </c>
      <c r="C52" s="446"/>
      <c r="D52" s="447"/>
      <c r="E52" s="436" t="str">
        <f t="shared" si="4"/>
        <v/>
      </c>
      <c r="F52" s="437" t="str">
        <f t="shared" si="5"/>
        <v/>
      </c>
      <c r="G52" s="436" t="str">
        <f t="shared" si="6"/>
        <v/>
      </c>
      <c r="H52" s="437" t="str">
        <f t="shared" si="7"/>
        <v/>
      </c>
      <c r="I52" s="436"/>
      <c r="J52" s="438"/>
      <c r="L52" s="301"/>
      <c r="M52" s="301"/>
    </row>
    <row r="53" spans="1:13">
      <c r="A53" s="27"/>
      <c r="B53" s="502">
        <v>39479</v>
      </c>
      <c r="C53" s="448"/>
      <c r="D53" s="449"/>
      <c r="E53" s="439" t="str">
        <f t="shared" si="4"/>
        <v/>
      </c>
      <c r="F53" s="440" t="str">
        <f t="shared" si="5"/>
        <v/>
      </c>
      <c r="G53" s="439" t="str">
        <f t="shared" si="6"/>
        <v/>
      </c>
      <c r="H53" s="440" t="str">
        <f t="shared" si="7"/>
        <v/>
      </c>
      <c r="I53" s="439"/>
      <c r="J53" s="441"/>
      <c r="L53" s="301"/>
      <c r="M53" s="301"/>
    </row>
    <row r="54" spans="1:13">
      <c r="A54" s="27"/>
      <c r="B54" s="502">
        <v>39508</v>
      </c>
      <c r="C54" s="448"/>
      <c r="D54" s="449"/>
      <c r="E54" s="439" t="str">
        <f t="shared" si="4"/>
        <v/>
      </c>
      <c r="F54" s="440" t="str">
        <f t="shared" si="5"/>
        <v/>
      </c>
      <c r="G54" s="439" t="str">
        <f t="shared" si="6"/>
        <v/>
      </c>
      <c r="H54" s="440" t="str">
        <f t="shared" si="7"/>
        <v/>
      </c>
      <c r="I54" s="439"/>
      <c r="J54" s="441"/>
      <c r="L54" s="301"/>
      <c r="M54" s="301"/>
    </row>
    <row r="55" spans="1:13">
      <c r="A55" s="27"/>
      <c r="B55" s="502">
        <v>39539</v>
      </c>
      <c r="C55" s="448"/>
      <c r="D55" s="449"/>
      <c r="E55" s="439" t="str">
        <f t="shared" si="4"/>
        <v/>
      </c>
      <c r="F55" s="440" t="str">
        <f t="shared" si="5"/>
        <v/>
      </c>
      <c r="G55" s="439" t="str">
        <f t="shared" si="6"/>
        <v/>
      </c>
      <c r="H55" s="440" t="str">
        <f t="shared" si="7"/>
        <v/>
      </c>
      <c r="I55" s="439"/>
      <c r="J55" s="441"/>
      <c r="L55" s="301"/>
      <c r="M55" s="301"/>
    </row>
    <row r="56" spans="1:13">
      <c r="A56" s="27"/>
      <c r="B56" s="502">
        <v>39569</v>
      </c>
      <c r="C56" s="448"/>
      <c r="D56" s="449"/>
      <c r="E56" s="439" t="str">
        <f t="shared" si="4"/>
        <v/>
      </c>
      <c r="F56" s="440" t="str">
        <f t="shared" si="5"/>
        <v/>
      </c>
      <c r="G56" s="439" t="str">
        <f t="shared" si="6"/>
        <v/>
      </c>
      <c r="H56" s="440" t="str">
        <f t="shared" si="7"/>
        <v/>
      </c>
      <c r="I56" s="439"/>
      <c r="J56" s="441"/>
      <c r="L56" s="301"/>
      <c r="M56" s="301"/>
    </row>
    <row r="57" spans="1:13">
      <c r="A57" s="27"/>
      <c r="B57" s="502">
        <v>39600</v>
      </c>
      <c r="C57" s="448"/>
      <c r="D57" s="449"/>
      <c r="E57" s="439" t="str">
        <f t="shared" si="4"/>
        <v/>
      </c>
      <c r="F57" s="440" t="str">
        <f t="shared" si="5"/>
        <v/>
      </c>
      <c r="G57" s="439" t="str">
        <f t="shared" si="6"/>
        <v/>
      </c>
      <c r="H57" s="440" t="str">
        <f t="shared" si="7"/>
        <v/>
      </c>
      <c r="I57" s="439"/>
      <c r="J57" s="441"/>
      <c r="L57" s="301"/>
      <c r="M57" s="301"/>
    </row>
    <row r="58" spans="1:13">
      <c r="A58" s="27"/>
      <c r="B58" s="502">
        <v>39630</v>
      </c>
      <c r="C58" s="448"/>
      <c r="D58" s="449"/>
      <c r="E58" s="439" t="str">
        <f t="shared" si="4"/>
        <v/>
      </c>
      <c r="F58" s="440" t="str">
        <f t="shared" si="5"/>
        <v/>
      </c>
      <c r="G58" s="439" t="str">
        <f t="shared" si="6"/>
        <v/>
      </c>
      <c r="H58" s="440" t="str">
        <f t="shared" si="7"/>
        <v/>
      </c>
      <c r="I58" s="439"/>
      <c r="J58" s="441"/>
      <c r="L58" s="301"/>
      <c r="M58" s="301"/>
    </row>
    <row r="59" spans="1:13">
      <c r="A59" s="27"/>
      <c r="B59" s="502">
        <v>39661</v>
      </c>
      <c r="C59" s="448"/>
      <c r="D59" s="449"/>
      <c r="E59" s="439" t="str">
        <f t="shared" si="4"/>
        <v/>
      </c>
      <c r="F59" s="440" t="str">
        <f t="shared" si="5"/>
        <v/>
      </c>
      <c r="G59" s="439" t="str">
        <f t="shared" si="6"/>
        <v/>
      </c>
      <c r="H59" s="440" t="str">
        <f t="shared" si="7"/>
        <v/>
      </c>
      <c r="I59" s="439"/>
      <c r="J59" s="441"/>
      <c r="L59" s="301"/>
      <c r="M59" s="301"/>
    </row>
    <row r="60" spans="1:13">
      <c r="A60" s="27"/>
      <c r="B60" s="502">
        <v>39692</v>
      </c>
      <c r="C60" s="448"/>
      <c r="D60" s="449"/>
      <c r="E60" s="439" t="str">
        <f t="shared" si="4"/>
        <v/>
      </c>
      <c r="F60" s="440" t="str">
        <f t="shared" si="5"/>
        <v/>
      </c>
      <c r="G60" s="439" t="str">
        <f t="shared" si="6"/>
        <v/>
      </c>
      <c r="H60" s="440" t="str">
        <f t="shared" si="7"/>
        <v/>
      </c>
      <c r="I60" s="439"/>
      <c r="J60" s="441"/>
      <c r="L60" s="301"/>
      <c r="M60" s="301"/>
    </row>
    <row r="61" spans="1:13">
      <c r="A61" s="27"/>
      <c r="B61" s="502">
        <v>39722</v>
      </c>
      <c r="C61" s="448"/>
      <c r="D61" s="449"/>
      <c r="E61" s="439" t="str">
        <f t="shared" si="4"/>
        <v/>
      </c>
      <c r="F61" s="440" t="str">
        <f t="shared" si="5"/>
        <v/>
      </c>
      <c r="G61" s="439" t="str">
        <f t="shared" si="6"/>
        <v/>
      </c>
      <c r="H61" s="440" t="str">
        <f t="shared" si="7"/>
        <v/>
      </c>
      <c r="I61" s="439"/>
      <c r="J61" s="441"/>
      <c r="L61" s="301"/>
      <c r="M61" s="301"/>
    </row>
    <row r="62" spans="1:13">
      <c r="A62" s="27"/>
      <c r="B62" s="502">
        <v>39753</v>
      </c>
      <c r="C62" s="448"/>
      <c r="D62" s="449"/>
      <c r="E62" s="439" t="str">
        <f t="shared" si="4"/>
        <v/>
      </c>
      <c r="F62" s="440" t="str">
        <f t="shared" si="5"/>
        <v/>
      </c>
      <c r="G62" s="439" t="str">
        <f t="shared" si="6"/>
        <v/>
      </c>
      <c r="H62" s="440" t="str">
        <f t="shared" si="7"/>
        <v/>
      </c>
      <c r="I62" s="439"/>
      <c r="J62" s="441"/>
      <c r="L62" s="301"/>
      <c r="M62" s="301"/>
    </row>
    <row r="63" spans="1:13" ht="13.5" thickBot="1">
      <c r="A63" s="28"/>
      <c r="B63" s="503">
        <v>39783</v>
      </c>
      <c r="C63" s="450"/>
      <c r="D63" s="451"/>
      <c r="E63" s="442" t="str">
        <f t="shared" si="4"/>
        <v/>
      </c>
      <c r="F63" s="443" t="str">
        <f t="shared" si="5"/>
        <v/>
      </c>
      <c r="G63" s="444" t="str">
        <f t="shared" si="6"/>
        <v/>
      </c>
      <c r="H63" s="443" t="str">
        <f t="shared" si="7"/>
        <v/>
      </c>
      <c r="I63" s="442">
        <f>SUM(C52:C63)</f>
        <v>0</v>
      </c>
      <c r="J63" s="445">
        <f>SUM(D52:D63)</f>
        <v>0</v>
      </c>
      <c r="L63" s="301"/>
      <c r="M63" s="301"/>
    </row>
    <row r="64" spans="1:13">
      <c r="A64" s="26"/>
      <c r="B64" s="504">
        <v>39814</v>
      </c>
      <c r="C64" s="446"/>
      <c r="D64" s="447"/>
      <c r="E64" s="436" t="str">
        <f t="shared" si="4"/>
        <v/>
      </c>
      <c r="F64" s="437" t="str">
        <f t="shared" si="5"/>
        <v/>
      </c>
      <c r="G64" s="436" t="str">
        <f t="shared" si="6"/>
        <v/>
      </c>
      <c r="H64" s="437" t="str">
        <f t="shared" si="7"/>
        <v/>
      </c>
      <c r="I64" s="436"/>
      <c r="J64" s="438"/>
      <c r="L64" s="301"/>
      <c r="M64" s="301"/>
    </row>
    <row r="65" spans="1:13">
      <c r="A65" s="27"/>
      <c r="B65" s="502">
        <v>39845</v>
      </c>
      <c r="C65" s="448"/>
      <c r="D65" s="449"/>
      <c r="E65" s="439" t="str">
        <f t="shared" si="4"/>
        <v/>
      </c>
      <c r="F65" s="440" t="str">
        <f t="shared" si="5"/>
        <v/>
      </c>
      <c r="G65" s="439" t="str">
        <f t="shared" si="6"/>
        <v/>
      </c>
      <c r="H65" s="440" t="str">
        <f t="shared" si="7"/>
        <v/>
      </c>
      <c r="I65" s="439"/>
      <c r="J65" s="441"/>
      <c r="L65" s="301"/>
      <c r="M65" s="301"/>
    </row>
    <row r="66" spans="1:13">
      <c r="A66" s="27"/>
      <c r="B66" s="502">
        <v>39873</v>
      </c>
      <c r="C66" s="448"/>
      <c r="D66" s="449"/>
      <c r="E66" s="439" t="str">
        <f t="shared" si="4"/>
        <v/>
      </c>
      <c r="F66" s="440" t="str">
        <f t="shared" si="5"/>
        <v/>
      </c>
      <c r="G66" s="439" t="str">
        <f t="shared" si="6"/>
        <v/>
      </c>
      <c r="H66" s="440" t="str">
        <f t="shared" si="7"/>
        <v/>
      </c>
      <c r="I66" s="439"/>
      <c r="J66" s="441"/>
      <c r="L66" s="301"/>
      <c r="M66" s="301"/>
    </row>
    <row r="67" spans="1:13">
      <c r="A67" s="27"/>
      <c r="B67" s="502">
        <v>39904</v>
      </c>
      <c r="C67" s="448"/>
      <c r="D67" s="449"/>
      <c r="E67" s="439" t="str">
        <f t="shared" si="4"/>
        <v/>
      </c>
      <c r="F67" s="440" t="str">
        <f t="shared" si="5"/>
        <v/>
      </c>
      <c r="G67" s="439" t="str">
        <f t="shared" si="6"/>
        <v/>
      </c>
      <c r="H67" s="440" t="str">
        <f t="shared" si="7"/>
        <v/>
      </c>
      <c r="I67" s="439"/>
      <c r="J67" s="441"/>
      <c r="L67" s="301"/>
      <c r="M67" s="301"/>
    </row>
    <row r="68" spans="1:13">
      <c r="A68" s="27"/>
      <c r="B68" s="502">
        <v>39934</v>
      </c>
      <c r="C68" s="448"/>
      <c r="D68" s="449"/>
      <c r="E68" s="439" t="str">
        <f t="shared" si="4"/>
        <v/>
      </c>
      <c r="F68" s="440" t="str">
        <f t="shared" si="5"/>
        <v/>
      </c>
      <c r="G68" s="439" t="str">
        <f t="shared" si="6"/>
        <v/>
      </c>
      <c r="H68" s="440" t="str">
        <f t="shared" si="7"/>
        <v/>
      </c>
      <c r="I68" s="439"/>
      <c r="J68" s="441"/>
      <c r="L68" s="301"/>
      <c r="M68" s="301"/>
    </row>
    <row r="69" spans="1:13">
      <c r="A69" s="27"/>
      <c r="B69" s="502">
        <v>39965</v>
      </c>
      <c r="C69" s="448"/>
      <c r="D69" s="449"/>
      <c r="E69" s="439" t="str">
        <f t="shared" si="4"/>
        <v/>
      </c>
      <c r="F69" s="440" t="str">
        <f t="shared" si="5"/>
        <v/>
      </c>
      <c r="G69" s="439" t="str">
        <f t="shared" si="6"/>
        <v/>
      </c>
      <c r="H69" s="440" t="str">
        <f t="shared" si="7"/>
        <v/>
      </c>
      <c r="I69" s="439"/>
      <c r="J69" s="441"/>
      <c r="L69" s="301"/>
      <c r="M69" s="301"/>
    </row>
    <row r="70" spans="1:13">
      <c r="A70" s="27"/>
      <c r="B70" s="502">
        <v>39995</v>
      </c>
      <c r="C70" s="448"/>
      <c r="D70" s="449"/>
      <c r="E70" s="439" t="str">
        <f t="shared" si="4"/>
        <v/>
      </c>
      <c r="F70" s="440" t="str">
        <f t="shared" si="5"/>
        <v/>
      </c>
      <c r="G70" s="439" t="str">
        <f t="shared" si="6"/>
        <v/>
      </c>
      <c r="H70" s="440" t="str">
        <f t="shared" si="7"/>
        <v/>
      </c>
      <c r="I70" s="439"/>
      <c r="J70" s="441"/>
      <c r="L70" s="301"/>
      <c r="M70" s="301"/>
    </row>
    <row r="71" spans="1:13">
      <c r="A71" s="27"/>
      <c r="B71" s="502">
        <v>40026</v>
      </c>
      <c r="C71" s="448"/>
      <c r="D71" s="449"/>
      <c r="E71" s="439" t="str">
        <f t="shared" si="4"/>
        <v/>
      </c>
      <c r="F71" s="440" t="str">
        <f t="shared" si="5"/>
        <v/>
      </c>
      <c r="G71" s="439" t="str">
        <f t="shared" si="6"/>
        <v/>
      </c>
      <c r="H71" s="440" t="str">
        <f t="shared" si="7"/>
        <v/>
      </c>
      <c r="I71" s="439"/>
      <c r="J71" s="441"/>
      <c r="L71" s="301"/>
      <c r="M71" s="301"/>
    </row>
    <row r="72" spans="1:13">
      <c r="A72" s="27"/>
      <c r="B72" s="502">
        <v>40057</v>
      </c>
      <c r="C72" s="448"/>
      <c r="D72" s="449"/>
      <c r="E72" s="439" t="str">
        <f t="shared" si="4"/>
        <v/>
      </c>
      <c r="F72" s="440" t="str">
        <f t="shared" si="5"/>
        <v/>
      </c>
      <c r="G72" s="439" t="str">
        <f t="shared" si="6"/>
        <v/>
      </c>
      <c r="H72" s="440" t="str">
        <f t="shared" si="7"/>
        <v/>
      </c>
      <c r="I72" s="439"/>
      <c r="J72" s="441"/>
      <c r="L72" s="301"/>
      <c r="M72" s="301"/>
    </row>
    <row r="73" spans="1:13">
      <c r="A73" s="27"/>
      <c r="B73" s="502">
        <v>40087</v>
      </c>
      <c r="C73" s="448"/>
      <c r="D73" s="449"/>
      <c r="E73" s="439" t="str">
        <f t="shared" si="4"/>
        <v/>
      </c>
      <c r="F73" s="440" t="str">
        <f t="shared" si="5"/>
        <v/>
      </c>
      <c r="G73" s="439" t="str">
        <f t="shared" si="6"/>
        <v/>
      </c>
      <c r="H73" s="440" t="str">
        <f t="shared" si="7"/>
        <v/>
      </c>
      <c r="I73" s="439"/>
      <c r="J73" s="441"/>
      <c r="L73" s="301"/>
      <c r="M73" s="301"/>
    </row>
    <row r="74" spans="1:13">
      <c r="A74" s="27"/>
      <c r="B74" s="502">
        <v>40118</v>
      </c>
      <c r="C74" s="448"/>
      <c r="D74" s="449"/>
      <c r="E74" s="439" t="str">
        <f t="shared" si="4"/>
        <v/>
      </c>
      <c r="F74" s="440" t="str">
        <f t="shared" si="5"/>
        <v/>
      </c>
      <c r="G74" s="439" t="str">
        <f t="shared" si="6"/>
        <v/>
      </c>
      <c r="H74" s="440" t="str">
        <f t="shared" si="7"/>
        <v/>
      </c>
      <c r="I74" s="439"/>
      <c r="J74" s="441"/>
    </row>
    <row r="75" spans="1:13" ht="13.5" thickBot="1">
      <c r="A75" s="28"/>
      <c r="B75" s="503">
        <v>40148</v>
      </c>
      <c r="C75" s="450"/>
      <c r="D75" s="451"/>
      <c r="E75" s="442" t="str">
        <f t="shared" si="4"/>
        <v/>
      </c>
      <c r="F75" s="443" t="str">
        <f t="shared" si="5"/>
        <v/>
      </c>
      <c r="G75" s="444" t="str">
        <f t="shared" si="6"/>
        <v/>
      </c>
      <c r="H75" s="443" t="str">
        <f t="shared" si="7"/>
        <v/>
      </c>
      <c r="I75" s="442">
        <f>SUM(C64:C75)</f>
        <v>0</v>
      </c>
      <c r="J75" s="445">
        <f>SUM(D64:D75)</f>
        <v>0</v>
      </c>
    </row>
    <row r="76" spans="1:13">
      <c r="A76" s="26"/>
      <c r="B76" s="504">
        <v>40179</v>
      </c>
      <c r="C76" s="446"/>
      <c r="D76" s="447"/>
      <c r="E76" s="436" t="str">
        <f t="shared" si="4"/>
        <v/>
      </c>
      <c r="F76" s="437" t="str">
        <f t="shared" si="5"/>
        <v/>
      </c>
      <c r="G76" s="436" t="str">
        <f t="shared" si="6"/>
        <v/>
      </c>
      <c r="H76" s="437" t="str">
        <f t="shared" si="7"/>
        <v/>
      </c>
      <c r="I76" s="436"/>
      <c r="J76" s="438"/>
    </row>
    <row r="77" spans="1:13">
      <c r="A77" s="27"/>
      <c r="B77" s="502">
        <v>40210</v>
      </c>
      <c r="C77" s="448"/>
      <c r="D77" s="449"/>
      <c r="E77" s="439" t="str">
        <f t="shared" si="4"/>
        <v/>
      </c>
      <c r="F77" s="440" t="str">
        <f t="shared" si="5"/>
        <v/>
      </c>
      <c r="G77" s="439" t="str">
        <f t="shared" si="6"/>
        <v/>
      </c>
      <c r="H77" s="440" t="str">
        <f t="shared" si="7"/>
        <v/>
      </c>
      <c r="I77" s="439"/>
      <c r="J77" s="441"/>
    </row>
    <row r="78" spans="1:13">
      <c r="A78" s="27"/>
      <c r="B78" s="502">
        <v>40238</v>
      </c>
      <c r="C78" s="448"/>
      <c r="D78" s="449"/>
      <c r="E78" s="439" t="str">
        <f t="shared" si="4"/>
        <v/>
      </c>
      <c r="F78" s="440" t="str">
        <f t="shared" si="5"/>
        <v/>
      </c>
      <c r="G78" s="439" t="str">
        <f t="shared" si="6"/>
        <v/>
      </c>
      <c r="H78" s="440" t="str">
        <f t="shared" si="7"/>
        <v/>
      </c>
      <c r="I78" s="439"/>
      <c r="J78" s="441"/>
    </row>
    <row r="79" spans="1:13">
      <c r="A79" s="27"/>
      <c r="B79" s="502">
        <v>40269</v>
      </c>
      <c r="C79" s="448"/>
      <c r="D79" s="449"/>
      <c r="E79" s="439" t="str">
        <f t="shared" si="4"/>
        <v/>
      </c>
      <c r="F79" s="440" t="str">
        <f t="shared" si="5"/>
        <v/>
      </c>
      <c r="G79" s="439" t="str">
        <f t="shared" si="6"/>
        <v/>
      </c>
      <c r="H79" s="440" t="str">
        <f t="shared" si="7"/>
        <v/>
      </c>
      <c r="I79" s="439"/>
      <c r="J79" s="441"/>
    </row>
    <row r="80" spans="1:13">
      <c r="A80" s="27"/>
      <c r="B80" s="502">
        <v>40299</v>
      </c>
      <c r="C80" s="448"/>
      <c r="D80" s="449"/>
      <c r="E80" s="439" t="str">
        <f t="shared" si="4"/>
        <v/>
      </c>
      <c r="F80" s="440" t="str">
        <f t="shared" si="5"/>
        <v/>
      </c>
      <c r="G80" s="439" t="str">
        <f t="shared" si="6"/>
        <v/>
      </c>
      <c r="H80" s="440" t="str">
        <f t="shared" si="7"/>
        <v/>
      </c>
      <c r="I80" s="439"/>
      <c r="J80" s="441"/>
    </row>
    <row r="81" spans="1:10">
      <c r="A81" s="27"/>
      <c r="B81" s="502">
        <v>40330</v>
      </c>
      <c r="C81" s="448"/>
      <c r="D81" s="449"/>
      <c r="E81" s="439" t="str">
        <f t="shared" ref="E81:E111" si="8">IF(C81="","",AVERAGE(C70:C81))</f>
        <v/>
      </c>
      <c r="F81" s="440" t="str">
        <f t="shared" ref="F81:F111" si="9">IF(D81="","",AVERAGE(D70:D81))</f>
        <v/>
      </c>
      <c r="G81" s="439" t="str">
        <f t="shared" ref="G81:G111" si="10">IF(E81="","",SUM(C70:C81))</f>
        <v/>
      </c>
      <c r="H81" s="440" t="str">
        <f t="shared" ref="H81:H111" si="11">IF(F81="","",SUM(D70:D81))</f>
        <v/>
      </c>
      <c r="I81" s="439"/>
      <c r="J81" s="441"/>
    </row>
    <row r="82" spans="1:10">
      <c r="A82" s="27"/>
      <c r="B82" s="502">
        <v>40360</v>
      </c>
      <c r="C82" s="448"/>
      <c r="D82" s="449"/>
      <c r="E82" s="439" t="str">
        <f t="shared" si="8"/>
        <v/>
      </c>
      <c r="F82" s="440" t="str">
        <f t="shared" si="9"/>
        <v/>
      </c>
      <c r="G82" s="439" t="str">
        <f t="shared" si="10"/>
        <v/>
      </c>
      <c r="H82" s="440" t="str">
        <f t="shared" si="11"/>
        <v/>
      </c>
      <c r="I82" s="439"/>
      <c r="J82" s="441"/>
    </row>
    <row r="83" spans="1:10">
      <c r="A83" s="27"/>
      <c r="B83" s="502">
        <v>40391</v>
      </c>
      <c r="C83" s="448"/>
      <c r="D83" s="449"/>
      <c r="E83" s="439" t="str">
        <f t="shared" si="8"/>
        <v/>
      </c>
      <c r="F83" s="440" t="str">
        <f t="shared" si="9"/>
        <v/>
      </c>
      <c r="G83" s="439" t="str">
        <f t="shared" si="10"/>
        <v/>
      </c>
      <c r="H83" s="440" t="str">
        <f t="shared" si="11"/>
        <v/>
      </c>
      <c r="I83" s="439"/>
      <c r="J83" s="441"/>
    </row>
    <row r="84" spans="1:10">
      <c r="A84" s="27"/>
      <c r="B84" s="502">
        <v>40422</v>
      </c>
      <c r="C84" s="448"/>
      <c r="D84" s="449"/>
      <c r="E84" s="439" t="str">
        <f t="shared" si="8"/>
        <v/>
      </c>
      <c r="F84" s="440" t="str">
        <f t="shared" si="9"/>
        <v/>
      </c>
      <c r="G84" s="439" t="str">
        <f t="shared" si="10"/>
        <v/>
      </c>
      <c r="H84" s="440" t="str">
        <f t="shared" si="11"/>
        <v/>
      </c>
      <c r="I84" s="439"/>
      <c r="J84" s="441"/>
    </row>
    <row r="85" spans="1:10">
      <c r="A85" s="27"/>
      <c r="B85" s="502">
        <v>40452</v>
      </c>
      <c r="C85" s="448"/>
      <c r="D85" s="449"/>
      <c r="E85" s="439" t="str">
        <f t="shared" si="8"/>
        <v/>
      </c>
      <c r="F85" s="440" t="str">
        <f t="shared" si="9"/>
        <v/>
      </c>
      <c r="G85" s="439" t="str">
        <f t="shared" si="10"/>
        <v/>
      </c>
      <c r="H85" s="440" t="str">
        <f t="shared" si="11"/>
        <v/>
      </c>
      <c r="I85" s="439"/>
      <c r="J85" s="441"/>
    </row>
    <row r="86" spans="1:10">
      <c r="A86" s="27"/>
      <c r="B86" s="502">
        <v>40483</v>
      </c>
      <c r="C86" s="448"/>
      <c r="D86" s="449"/>
      <c r="E86" s="439" t="str">
        <f t="shared" si="8"/>
        <v/>
      </c>
      <c r="F86" s="440" t="str">
        <f t="shared" si="9"/>
        <v/>
      </c>
      <c r="G86" s="439" t="str">
        <f t="shared" si="10"/>
        <v/>
      </c>
      <c r="H86" s="440" t="str">
        <f t="shared" si="11"/>
        <v/>
      </c>
      <c r="I86" s="439"/>
      <c r="J86" s="441"/>
    </row>
    <row r="87" spans="1:10" ht="13.5" thickBot="1">
      <c r="A87" s="28"/>
      <c r="B87" s="503">
        <v>40513</v>
      </c>
      <c r="C87" s="450"/>
      <c r="D87" s="451"/>
      <c r="E87" s="442" t="str">
        <f t="shared" si="8"/>
        <v/>
      </c>
      <c r="F87" s="443" t="str">
        <f t="shared" si="9"/>
        <v/>
      </c>
      <c r="G87" s="444" t="str">
        <f t="shared" si="10"/>
        <v/>
      </c>
      <c r="H87" s="443" t="str">
        <f t="shared" si="11"/>
        <v/>
      </c>
      <c r="I87" s="442">
        <f>SUM(C76:C87)</f>
        <v>0</v>
      </c>
      <c r="J87" s="445">
        <f>SUM(D76:D87)</f>
        <v>0</v>
      </c>
    </row>
    <row r="88" spans="1:10">
      <c r="A88" s="26"/>
      <c r="B88" s="504">
        <v>40544</v>
      </c>
      <c r="C88" s="446"/>
      <c r="D88" s="447"/>
      <c r="E88" s="436" t="str">
        <f t="shared" si="8"/>
        <v/>
      </c>
      <c r="F88" s="437" t="str">
        <f t="shared" si="9"/>
        <v/>
      </c>
      <c r="G88" s="436" t="str">
        <f t="shared" si="10"/>
        <v/>
      </c>
      <c r="H88" s="437" t="str">
        <f t="shared" si="11"/>
        <v/>
      </c>
      <c r="I88" s="436"/>
      <c r="J88" s="438"/>
    </row>
    <row r="89" spans="1:10">
      <c r="A89" s="27"/>
      <c r="B89" s="502">
        <v>40575</v>
      </c>
      <c r="C89" s="448"/>
      <c r="D89" s="449"/>
      <c r="E89" s="439" t="str">
        <f t="shared" si="8"/>
        <v/>
      </c>
      <c r="F89" s="440" t="str">
        <f t="shared" si="9"/>
        <v/>
      </c>
      <c r="G89" s="439" t="str">
        <f t="shared" si="10"/>
        <v/>
      </c>
      <c r="H89" s="440" t="str">
        <f t="shared" si="11"/>
        <v/>
      </c>
      <c r="I89" s="439"/>
      <c r="J89" s="441"/>
    </row>
    <row r="90" spans="1:10">
      <c r="A90" s="27"/>
      <c r="B90" s="502">
        <v>40603</v>
      </c>
      <c r="C90" s="448"/>
      <c r="D90" s="449"/>
      <c r="E90" s="439" t="str">
        <f t="shared" si="8"/>
        <v/>
      </c>
      <c r="F90" s="440" t="str">
        <f t="shared" si="9"/>
        <v/>
      </c>
      <c r="G90" s="439" t="str">
        <f t="shared" si="10"/>
        <v/>
      </c>
      <c r="H90" s="440" t="str">
        <f t="shared" si="11"/>
        <v/>
      </c>
      <c r="I90" s="439"/>
      <c r="J90" s="441"/>
    </row>
    <row r="91" spans="1:10">
      <c r="A91" s="27"/>
      <c r="B91" s="502">
        <v>40634</v>
      </c>
      <c r="C91" s="448"/>
      <c r="D91" s="449"/>
      <c r="E91" s="439" t="str">
        <f t="shared" si="8"/>
        <v/>
      </c>
      <c r="F91" s="440" t="str">
        <f t="shared" si="9"/>
        <v/>
      </c>
      <c r="G91" s="439" t="str">
        <f t="shared" si="10"/>
        <v/>
      </c>
      <c r="H91" s="440" t="str">
        <f t="shared" si="11"/>
        <v/>
      </c>
      <c r="I91" s="439"/>
      <c r="J91" s="441"/>
    </row>
    <row r="92" spans="1:10">
      <c r="A92" s="27"/>
      <c r="B92" s="502">
        <v>40664</v>
      </c>
      <c r="C92" s="448"/>
      <c r="D92" s="449"/>
      <c r="E92" s="439" t="str">
        <f t="shared" si="8"/>
        <v/>
      </c>
      <c r="F92" s="440" t="str">
        <f t="shared" si="9"/>
        <v/>
      </c>
      <c r="G92" s="439" t="str">
        <f t="shared" si="10"/>
        <v/>
      </c>
      <c r="H92" s="440" t="str">
        <f t="shared" si="11"/>
        <v/>
      </c>
      <c r="I92" s="439"/>
      <c r="J92" s="441"/>
    </row>
    <row r="93" spans="1:10">
      <c r="A93" s="27"/>
      <c r="B93" s="502">
        <v>40695</v>
      </c>
      <c r="C93" s="448"/>
      <c r="D93" s="449"/>
      <c r="E93" s="439" t="str">
        <f t="shared" si="8"/>
        <v/>
      </c>
      <c r="F93" s="440" t="str">
        <f t="shared" si="9"/>
        <v/>
      </c>
      <c r="G93" s="439" t="str">
        <f t="shared" si="10"/>
        <v/>
      </c>
      <c r="H93" s="440" t="str">
        <f t="shared" si="11"/>
        <v/>
      </c>
      <c r="I93" s="439"/>
      <c r="J93" s="441"/>
    </row>
    <row r="94" spans="1:10">
      <c r="A94" s="27"/>
      <c r="B94" s="502">
        <v>40725</v>
      </c>
      <c r="C94" s="448"/>
      <c r="D94" s="449"/>
      <c r="E94" s="439" t="str">
        <f t="shared" si="8"/>
        <v/>
      </c>
      <c r="F94" s="440" t="str">
        <f t="shared" si="9"/>
        <v/>
      </c>
      <c r="G94" s="439" t="str">
        <f t="shared" si="10"/>
        <v/>
      </c>
      <c r="H94" s="440" t="str">
        <f t="shared" si="11"/>
        <v/>
      </c>
      <c r="I94" s="439"/>
      <c r="J94" s="441"/>
    </row>
    <row r="95" spans="1:10">
      <c r="A95" s="27"/>
      <c r="B95" s="502">
        <v>40756</v>
      </c>
      <c r="C95" s="448"/>
      <c r="D95" s="449"/>
      <c r="E95" s="439" t="str">
        <f t="shared" si="8"/>
        <v/>
      </c>
      <c r="F95" s="440" t="str">
        <f t="shared" si="9"/>
        <v/>
      </c>
      <c r="G95" s="439" t="str">
        <f t="shared" si="10"/>
        <v/>
      </c>
      <c r="H95" s="440" t="str">
        <f t="shared" si="11"/>
        <v/>
      </c>
      <c r="I95" s="439"/>
      <c r="J95" s="441"/>
    </row>
    <row r="96" spans="1:10">
      <c r="A96" s="27"/>
      <c r="B96" s="502">
        <v>40787</v>
      </c>
      <c r="C96" s="448"/>
      <c r="D96" s="449"/>
      <c r="E96" s="439" t="str">
        <f t="shared" si="8"/>
        <v/>
      </c>
      <c r="F96" s="440" t="str">
        <f t="shared" si="9"/>
        <v/>
      </c>
      <c r="G96" s="439" t="str">
        <f t="shared" si="10"/>
        <v/>
      </c>
      <c r="H96" s="440" t="str">
        <f t="shared" si="11"/>
        <v/>
      </c>
      <c r="I96" s="439"/>
      <c r="J96" s="441"/>
    </row>
    <row r="97" spans="1:10">
      <c r="A97" s="27"/>
      <c r="B97" s="502">
        <v>40817</v>
      </c>
      <c r="C97" s="448"/>
      <c r="D97" s="449"/>
      <c r="E97" s="439" t="str">
        <f t="shared" si="8"/>
        <v/>
      </c>
      <c r="F97" s="440" t="str">
        <f t="shared" si="9"/>
        <v/>
      </c>
      <c r="G97" s="439" t="str">
        <f t="shared" si="10"/>
        <v/>
      </c>
      <c r="H97" s="440" t="str">
        <f t="shared" si="11"/>
        <v/>
      </c>
      <c r="I97" s="439"/>
      <c r="J97" s="441"/>
    </row>
    <row r="98" spans="1:10">
      <c r="A98" s="27"/>
      <c r="B98" s="502">
        <v>40848</v>
      </c>
      <c r="C98" s="448"/>
      <c r="D98" s="449"/>
      <c r="E98" s="439" t="str">
        <f t="shared" si="8"/>
        <v/>
      </c>
      <c r="F98" s="440" t="str">
        <f t="shared" si="9"/>
        <v/>
      </c>
      <c r="G98" s="439" t="str">
        <f t="shared" si="10"/>
        <v/>
      </c>
      <c r="H98" s="440" t="str">
        <f t="shared" si="11"/>
        <v/>
      </c>
      <c r="I98" s="439"/>
      <c r="J98" s="441"/>
    </row>
    <row r="99" spans="1:10" ht="13.5" thickBot="1">
      <c r="A99" s="28"/>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26"/>
      <c r="B100" s="504">
        <v>40909</v>
      </c>
      <c r="C100" s="446"/>
      <c r="D100" s="447"/>
      <c r="E100" s="436" t="str">
        <f t="shared" si="8"/>
        <v/>
      </c>
      <c r="F100" s="437" t="str">
        <f t="shared" si="9"/>
        <v/>
      </c>
      <c r="G100" s="436" t="str">
        <f t="shared" si="10"/>
        <v/>
      </c>
      <c r="H100" s="437" t="str">
        <f t="shared" si="11"/>
        <v/>
      </c>
      <c r="I100" s="436"/>
      <c r="J100" s="438"/>
    </row>
    <row r="101" spans="1:10">
      <c r="A101" s="27"/>
      <c r="B101" s="502">
        <v>40940</v>
      </c>
      <c r="C101" s="448"/>
      <c r="D101" s="449"/>
      <c r="E101" s="439" t="str">
        <f t="shared" si="8"/>
        <v/>
      </c>
      <c r="F101" s="440" t="str">
        <f t="shared" si="9"/>
        <v/>
      </c>
      <c r="G101" s="439" t="str">
        <f t="shared" si="10"/>
        <v/>
      </c>
      <c r="H101" s="440" t="str">
        <f t="shared" si="11"/>
        <v/>
      </c>
      <c r="I101" s="439"/>
      <c r="J101" s="441"/>
    </row>
    <row r="102" spans="1:10">
      <c r="A102" s="27"/>
      <c r="B102" s="502">
        <v>40969</v>
      </c>
      <c r="C102" s="448"/>
      <c r="D102" s="449"/>
      <c r="E102" s="439" t="str">
        <f t="shared" si="8"/>
        <v/>
      </c>
      <c r="F102" s="440" t="str">
        <f t="shared" si="9"/>
        <v/>
      </c>
      <c r="G102" s="439" t="str">
        <f t="shared" si="10"/>
        <v/>
      </c>
      <c r="H102" s="440" t="str">
        <f t="shared" si="11"/>
        <v/>
      </c>
      <c r="I102" s="439"/>
      <c r="J102" s="441"/>
    </row>
    <row r="103" spans="1:10">
      <c r="A103" s="27"/>
      <c r="B103" s="502">
        <v>41000</v>
      </c>
      <c r="C103" s="448"/>
      <c r="D103" s="449"/>
      <c r="E103" s="439" t="str">
        <f t="shared" si="8"/>
        <v/>
      </c>
      <c r="F103" s="440" t="str">
        <f t="shared" si="9"/>
        <v/>
      </c>
      <c r="G103" s="439" t="str">
        <f t="shared" si="10"/>
        <v/>
      </c>
      <c r="H103" s="440" t="str">
        <f t="shared" si="11"/>
        <v/>
      </c>
      <c r="I103" s="439"/>
      <c r="J103" s="441"/>
    </row>
    <row r="104" spans="1:10">
      <c r="A104" s="27"/>
      <c r="B104" s="502">
        <v>41030</v>
      </c>
      <c r="C104" s="448"/>
      <c r="D104" s="449"/>
      <c r="E104" s="439" t="str">
        <f t="shared" si="8"/>
        <v/>
      </c>
      <c r="F104" s="440" t="str">
        <f t="shared" si="9"/>
        <v/>
      </c>
      <c r="G104" s="439" t="str">
        <f t="shared" si="10"/>
        <v/>
      </c>
      <c r="H104" s="440" t="str">
        <f t="shared" si="11"/>
        <v/>
      </c>
      <c r="I104" s="439"/>
      <c r="J104" s="441"/>
    </row>
    <row r="105" spans="1:10">
      <c r="A105" s="27"/>
      <c r="B105" s="502">
        <v>41061</v>
      </c>
      <c r="C105" s="448"/>
      <c r="D105" s="449"/>
      <c r="E105" s="439" t="str">
        <f t="shared" si="8"/>
        <v/>
      </c>
      <c r="F105" s="440" t="str">
        <f t="shared" si="9"/>
        <v/>
      </c>
      <c r="G105" s="439" t="str">
        <f t="shared" si="10"/>
        <v/>
      </c>
      <c r="H105" s="440" t="str">
        <f t="shared" si="11"/>
        <v/>
      </c>
      <c r="I105" s="439"/>
      <c r="J105" s="441"/>
    </row>
    <row r="106" spans="1:10">
      <c r="A106" s="27"/>
      <c r="B106" s="502">
        <v>41091</v>
      </c>
      <c r="C106" s="448"/>
      <c r="D106" s="449"/>
      <c r="E106" s="439" t="str">
        <f t="shared" si="8"/>
        <v/>
      </c>
      <c r="F106" s="440" t="str">
        <f t="shared" si="9"/>
        <v/>
      </c>
      <c r="G106" s="439" t="str">
        <f t="shared" si="10"/>
        <v/>
      </c>
      <c r="H106" s="440" t="str">
        <f t="shared" si="11"/>
        <v/>
      </c>
      <c r="I106" s="439"/>
      <c r="J106" s="441"/>
    </row>
    <row r="107" spans="1:10">
      <c r="A107" s="27"/>
      <c r="B107" s="502">
        <v>41122</v>
      </c>
      <c r="C107" s="448"/>
      <c r="D107" s="449"/>
      <c r="E107" s="439" t="str">
        <f t="shared" si="8"/>
        <v/>
      </c>
      <c r="F107" s="440" t="str">
        <f t="shared" si="9"/>
        <v/>
      </c>
      <c r="G107" s="439" t="str">
        <f t="shared" si="10"/>
        <v/>
      </c>
      <c r="H107" s="440" t="str">
        <f t="shared" si="11"/>
        <v/>
      </c>
      <c r="I107" s="439"/>
      <c r="J107" s="441"/>
    </row>
    <row r="108" spans="1:10">
      <c r="A108" s="27"/>
      <c r="B108" s="502">
        <v>41153</v>
      </c>
      <c r="C108" s="448"/>
      <c r="D108" s="449"/>
      <c r="E108" s="439" t="str">
        <f t="shared" si="8"/>
        <v/>
      </c>
      <c r="F108" s="440" t="str">
        <f t="shared" si="9"/>
        <v/>
      </c>
      <c r="G108" s="439" t="str">
        <f t="shared" si="10"/>
        <v/>
      </c>
      <c r="H108" s="440" t="str">
        <f t="shared" si="11"/>
        <v/>
      </c>
      <c r="I108" s="439"/>
      <c r="J108" s="441"/>
    </row>
    <row r="109" spans="1:10">
      <c r="A109" s="27"/>
      <c r="B109" s="502">
        <v>41183</v>
      </c>
      <c r="C109" s="448"/>
      <c r="D109" s="449"/>
      <c r="E109" s="439" t="str">
        <f t="shared" si="8"/>
        <v/>
      </c>
      <c r="F109" s="440" t="str">
        <f t="shared" si="9"/>
        <v/>
      </c>
      <c r="G109" s="439" t="str">
        <f t="shared" si="10"/>
        <v/>
      </c>
      <c r="H109" s="440" t="str">
        <f t="shared" si="11"/>
        <v/>
      </c>
      <c r="I109" s="439"/>
      <c r="J109" s="441"/>
    </row>
    <row r="110" spans="1:10">
      <c r="A110" s="27"/>
      <c r="B110" s="502">
        <v>41214</v>
      </c>
      <c r="C110" s="448"/>
      <c r="D110" s="449"/>
      <c r="E110" s="439" t="str">
        <f t="shared" si="8"/>
        <v/>
      </c>
      <c r="F110" s="440" t="str">
        <f t="shared" si="9"/>
        <v/>
      </c>
      <c r="G110" s="439" t="str">
        <f t="shared" si="10"/>
        <v/>
      </c>
      <c r="H110" s="440" t="str">
        <f t="shared" si="11"/>
        <v/>
      </c>
      <c r="I110" s="439"/>
      <c r="J110" s="441"/>
    </row>
    <row r="111" spans="1:10" ht="13.5" thickBot="1">
      <c r="A111" s="28"/>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row r="116" spans="3:4">
      <c r="C116" s="281"/>
      <c r="D116" s="281"/>
    </row>
    <row r="117" spans="3:4">
      <c r="C117" s="281"/>
      <c r="D117" s="281"/>
    </row>
    <row r="118" spans="3:4">
      <c r="C118" s="281"/>
      <c r="D118" s="281"/>
    </row>
    <row r="119" spans="3:4">
      <c r="C119" s="281"/>
      <c r="D119" s="281"/>
    </row>
    <row r="120" spans="3:4">
      <c r="C120" s="281"/>
      <c r="D120" s="281"/>
    </row>
    <row r="121" spans="3:4">
      <c r="C121" s="281"/>
      <c r="D121" s="281"/>
    </row>
    <row r="122" spans="3:4">
      <c r="C122" s="281"/>
      <c r="D122" s="281"/>
    </row>
    <row r="123" spans="3:4">
      <c r="C123" s="281"/>
      <c r="D123" s="281"/>
    </row>
    <row r="124" spans="3:4">
      <c r="C124" s="281"/>
      <c r="D124" s="281"/>
    </row>
    <row r="125" spans="3:4">
      <c r="C125" s="281"/>
      <c r="D125" s="281"/>
    </row>
    <row r="126" spans="3:4">
      <c r="C126" s="281"/>
      <c r="D126" s="281"/>
    </row>
    <row r="127" spans="3:4">
      <c r="C127" s="281"/>
      <c r="D127" s="281"/>
    </row>
    <row r="128" spans="3:4">
      <c r="C128" s="281"/>
      <c r="D128" s="281"/>
    </row>
    <row r="129" spans="3:4">
      <c r="C129" s="281"/>
      <c r="D129" s="281"/>
    </row>
    <row r="130" spans="3:4">
      <c r="C130" s="281"/>
      <c r="D130" s="281"/>
    </row>
    <row r="131" spans="3:4">
      <c r="C131" s="281"/>
      <c r="D131" s="281"/>
    </row>
    <row r="132" spans="3:4">
      <c r="C132" s="281"/>
      <c r="D132" s="281"/>
    </row>
    <row r="133" spans="3:4">
      <c r="C133" s="281"/>
      <c r="D133" s="281"/>
    </row>
    <row r="134" spans="3:4">
      <c r="C134" s="281"/>
      <c r="D134" s="281"/>
    </row>
    <row r="135" spans="3:4">
      <c r="C135" s="281"/>
      <c r="D135" s="281"/>
    </row>
    <row r="136" spans="3:4">
      <c r="C136" s="281"/>
      <c r="D136" s="281"/>
    </row>
    <row r="137" spans="3:4">
      <c r="C137" s="281"/>
      <c r="D137" s="281"/>
    </row>
    <row r="138" spans="3:4">
      <c r="C138" s="281"/>
      <c r="D138" s="281"/>
    </row>
    <row r="139" spans="3:4">
      <c r="C139" s="281"/>
      <c r="D139" s="281"/>
    </row>
    <row r="140" spans="3:4">
      <c r="C140" s="281"/>
      <c r="D140" s="281"/>
    </row>
    <row r="141" spans="3:4">
      <c r="C141" s="281"/>
      <c r="D141" s="281"/>
    </row>
    <row r="142" spans="3:4">
      <c r="C142" s="281"/>
      <c r="D142" s="281"/>
    </row>
    <row r="143" spans="3:4">
      <c r="C143" s="281"/>
      <c r="D143" s="281"/>
    </row>
    <row r="144" spans="3:4">
      <c r="C144" s="281"/>
      <c r="D144" s="281"/>
    </row>
    <row r="145" spans="3:4">
      <c r="C145" s="281"/>
      <c r="D145" s="281"/>
    </row>
    <row r="146" spans="3:4">
      <c r="C146" s="281"/>
      <c r="D146" s="281"/>
    </row>
    <row r="147" spans="3:4">
      <c r="C147" s="281"/>
      <c r="D147" s="281"/>
    </row>
    <row r="148" spans="3:4">
      <c r="C148" s="281"/>
      <c r="D148" s="281"/>
    </row>
    <row r="149" spans="3:4">
      <c r="C149" s="281"/>
      <c r="D149" s="281"/>
    </row>
    <row r="150" spans="3:4">
      <c r="C150" s="281"/>
      <c r="D150" s="281"/>
    </row>
    <row r="151" spans="3:4">
      <c r="C151" s="281"/>
      <c r="D151" s="281"/>
    </row>
    <row r="152" spans="3:4">
      <c r="C152" s="281"/>
      <c r="D152" s="281"/>
    </row>
    <row r="153" spans="3:4">
      <c r="C153" s="281"/>
      <c r="D153" s="281"/>
    </row>
    <row r="154" spans="3:4">
      <c r="C154" s="281"/>
      <c r="D154" s="281"/>
    </row>
    <row r="155" spans="3:4">
      <c r="C155" s="281"/>
      <c r="D155" s="281"/>
    </row>
    <row r="156" spans="3:4">
      <c r="C156" s="281"/>
      <c r="D156" s="281"/>
    </row>
    <row r="157" spans="3:4">
      <c r="C157" s="281"/>
      <c r="D157" s="281"/>
    </row>
    <row r="158" spans="3:4">
      <c r="C158" s="281"/>
      <c r="D158" s="281"/>
    </row>
    <row r="159" spans="3:4">
      <c r="C159" s="281"/>
      <c r="D159" s="281"/>
    </row>
    <row r="160" spans="3:4">
      <c r="C160" s="281"/>
      <c r="D160" s="281"/>
    </row>
    <row r="161" spans="3:4">
      <c r="C161" s="281"/>
      <c r="D161" s="281"/>
    </row>
    <row r="162" spans="3:4">
      <c r="C162" s="281"/>
      <c r="D162" s="281"/>
    </row>
    <row r="163" spans="3:4">
      <c r="C163" s="281"/>
      <c r="D163" s="281"/>
    </row>
    <row r="164" spans="3:4">
      <c r="C164" s="281"/>
      <c r="D164" s="281"/>
    </row>
    <row r="165" spans="3:4">
      <c r="C165" s="281"/>
      <c r="D165" s="281"/>
    </row>
    <row r="166" spans="3:4">
      <c r="C166" s="281"/>
      <c r="D166" s="281"/>
    </row>
    <row r="167" spans="3:4">
      <c r="C167" s="281"/>
      <c r="D167" s="281"/>
    </row>
    <row r="168" spans="3:4">
      <c r="C168" s="281"/>
      <c r="D168" s="281"/>
    </row>
    <row r="169" spans="3:4">
      <c r="C169" s="281"/>
      <c r="D169" s="281"/>
    </row>
    <row r="170" spans="3:4">
      <c r="C170" s="281"/>
      <c r="D170" s="281"/>
    </row>
    <row r="171" spans="3:4">
      <c r="C171" s="281"/>
      <c r="D171" s="281"/>
    </row>
    <row r="172" spans="3:4">
      <c r="C172" s="281"/>
      <c r="D172" s="281"/>
    </row>
    <row r="173" spans="3:4">
      <c r="C173" s="281"/>
      <c r="D173" s="281"/>
    </row>
    <row r="174" spans="3:4">
      <c r="C174" s="281"/>
      <c r="D174" s="281"/>
    </row>
    <row r="175" spans="3:4">
      <c r="C175" s="281"/>
      <c r="D175" s="281"/>
    </row>
    <row r="176" spans="3:4">
      <c r="C176" s="281"/>
      <c r="D176" s="281"/>
    </row>
    <row r="177" spans="3:4">
      <c r="C177" s="281"/>
      <c r="D177" s="281"/>
    </row>
    <row r="178" spans="3:4">
      <c r="C178" s="281"/>
      <c r="D178" s="281"/>
    </row>
    <row r="179" spans="3:4">
      <c r="C179" s="281"/>
      <c r="D179" s="281"/>
    </row>
    <row r="180" spans="3:4">
      <c r="C180" s="281"/>
      <c r="D180" s="281"/>
    </row>
    <row r="181" spans="3:4">
      <c r="C181" s="281"/>
      <c r="D181" s="281"/>
    </row>
    <row r="182" spans="3:4">
      <c r="C182" s="281"/>
      <c r="D182" s="281"/>
    </row>
    <row r="183" spans="3:4">
      <c r="C183" s="281"/>
      <c r="D183" s="281"/>
    </row>
    <row r="184" spans="3:4">
      <c r="C184" s="281"/>
      <c r="D184" s="281"/>
    </row>
    <row r="185" spans="3:4">
      <c r="C185" s="281"/>
      <c r="D185" s="281"/>
    </row>
    <row r="186" spans="3:4">
      <c r="C186" s="281"/>
      <c r="D186" s="281"/>
    </row>
    <row r="187" spans="3:4">
      <c r="C187" s="281"/>
      <c r="D187" s="281"/>
    </row>
    <row r="188" spans="3:4">
      <c r="C188" s="281"/>
      <c r="D188" s="281"/>
    </row>
    <row r="189" spans="3:4">
      <c r="C189" s="281"/>
      <c r="D189" s="281"/>
    </row>
    <row r="190" spans="3:4">
      <c r="C190" s="281"/>
      <c r="D190" s="281"/>
    </row>
    <row r="191" spans="3:4">
      <c r="C191" s="281"/>
      <c r="D191" s="281"/>
    </row>
    <row r="192" spans="3:4">
      <c r="C192" s="281"/>
      <c r="D192" s="281"/>
    </row>
    <row r="193" spans="3:4">
      <c r="C193" s="281"/>
      <c r="D193" s="281"/>
    </row>
    <row r="194" spans="3:4">
      <c r="C194" s="281"/>
      <c r="D194" s="281"/>
    </row>
    <row r="195" spans="3:4">
      <c r="C195" s="281"/>
      <c r="D195" s="281"/>
    </row>
    <row r="196" spans="3:4">
      <c r="C196" s="281"/>
      <c r="D196" s="281"/>
    </row>
    <row r="197" spans="3:4">
      <c r="C197" s="281"/>
      <c r="D197" s="281"/>
    </row>
    <row r="198" spans="3:4">
      <c r="C198" s="281"/>
      <c r="D198" s="281"/>
    </row>
    <row r="199" spans="3:4">
      <c r="C199" s="281"/>
      <c r="D199" s="281"/>
    </row>
    <row r="200" spans="3:4">
      <c r="C200" s="281"/>
      <c r="D200" s="281"/>
    </row>
    <row r="201" spans="3:4">
      <c r="C201" s="281"/>
      <c r="D201" s="281"/>
    </row>
    <row r="202" spans="3:4">
      <c r="C202" s="281"/>
      <c r="D202" s="281"/>
    </row>
    <row r="203" spans="3:4">
      <c r="C203" s="281"/>
      <c r="D203" s="281"/>
    </row>
    <row r="204" spans="3:4">
      <c r="C204" s="281"/>
      <c r="D204" s="281"/>
    </row>
    <row r="205" spans="3:4">
      <c r="C205" s="281"/>
      <c r="D205" s="281"/>
    </row>
    <row r="206" spans="3:4">
      <c r="C206" s="281"/>
      <c r="D206" s="281"/>
    </row>
    <row r="207" spans="3:4">
      <c r="C207" s="281"/>
      <c r="D207" s="281"/>
    </row>
    <row r="208" spans="3:4">
      <c r="C208" s="281"/>
      <c r="D208" s="281"/>
    </row>
    <row r="209" spans="3:4">
      <c r="C209" s="281"/>
      <c r="D209" s="281"/>
    </row>
    <row r="210" spans="3:4">
      <c r="C210" s="281"/>
      <c r="D210" s="281"/>
    </row>
    <row r="211" spans="3:4">
      <c r="C211" s="281"/>
      <c r="D211" s="281"/>
    </row>
    <row r="212" spans="3:4">
      <c r="C212" s="281"/>
      <c r="D212" s="281"/>
    </row>
    <row r="213" spans="3:4">
      <c r="C213" s="281"/>
      <c r="D213" s="281"/>
    </row>
    <row r="214" spans="3:4">
      <c r="C214" s="281"/>
      <c r="D214" s="281"/>
    </row>
    <row r="215" spans="3:4">
      <c r="C215" s="281"/>
      <c r="D215" s="281"/>
    </row>
    <row r="216" spans="3:4">
      <c r="C216" s="281"/>
      <c r="D216" s="281"/>
    </row>
    <row r="217" spans="3:4">
      <c r="C217" s="281"/>
      <c r="D217" s="281"/>
    </row>
    <row r="218" spans="3:4">
      <c r="C218" s="281"/>
      <c r="D218" s="281"/>
    </row>
    <row r="219" spans="3:4">
      <c r="C219" s="281"/>
      <c r="D219" s="281"/>
    </row>
    <row r="220" spans="3:4">
      <c r="C220" s="281"/>
      <c r="D220" s="281"/>
    </row>
    <row r="221" spans="3:4">
      <c r="C221" s="281"/>
      <c r="D221" s="281"/>
    </row>
    <row r="222" spans="3:4">
      <c r="C222" s="281"/>
      <c r="D222" s="281"/>
    </row>
    <row r="223" spans="3:4">
      <c r="C223" s="281"/>
      <c r="D223" s="281"/>
    </row>
    <row r="224" spans="3:4">
      <c r="C224" s="281"/>
      <c r="D224" s="281"/>
    </row>
    <row r="225" spans="3:4">
      <c r="C225" s="281"/>
      <c r="D225" s="281"/>
    </row>
    <row r="226" spans="3:4">
      <c r="C226" s="281"/>
      <c r="D226" s="281"/>
    </row>
    <row r="227" spans="3:4">
      <c r="C227" s="281"/>
      <c r="D227" s="281"/>
    </row>
    <row r="228" spans="3:4">
      <c r="C228" s="281"/>
      <c r="D228" s="281"/>
    </row>
    <row r="229" spans="3:4">
      <c r="C229" s="281"/>
      <c r="D229" s="281"/>
    </row>
    <row r="230" spans="3:4">
      <c r="C230" s="281"/>
      <c r="D230" s="281"/>
    </row>
    <row r="231" spans="3:4">
      <c r="C231" s="281"/>
      <c r="D231" s="281"/>
    </row>
    <row r="232" spans="3:4">
      <c r="C232" s="281"/>
      <c r="D232" s="281"/>
    </row>
    <row r="233" spans="3:4">
      <c r="C233" s="281"/>
      <c r="D233" s="281"/>
    </row>
    <row r="234" spans="3:4">
      <c r="C234" s="281"/>
      <c r="D234" s="281"/>
    </row>
    <row r="235" spans="3:4">
      <c r="C235" s="281"/>
      <c r="D235" s="281"/>
    </row>
    <row r="236" spans="3:4">
      <c r="C236" s="281"/>
      <c r="D236" s="281"/>
    </row>
    <row r="237" spans="3:4">
      <c r="C237" s="281"/>
      <c r="D237" s="281"/>
    </row>
    <row r="238" spans="3:4">
      <c r="C238" s="281"/>
      <c r="D238" s="281"/>
    </row>
    <row r="239" spans="3:4">
      <c r="C239" s="281"/>
      <c r="D239" s="281"/>
    </row>
    <row r="240" spans="3:4">
      <c r="C240" s="281"/>
      <c r="D240" s="281"/>
    </row>
    <row r="241" spans="3:4">
      <c r="C241" s="281"/>
      <c r="D241" s="281"/>
    </row>
    <row r="242" spans="3:4">
      <c r="C242" s="281"/>
      <c r="D242" s="281"/>
    </row>
    <row r="243" spans="3:4">
      <c r="C243" s="281"/>
      <c r="D243" s="281"/>
    </row>
    <row r="244" spans="3:4">
      <c r="C244" s="281"/>
      <c r="D244" s="281"/>
    </row>
    <row r="245" spans="3:4">
      <c r="C245" s="281"/>
      <c r="D245" s="281"/>
    </row>
    <row r="246" spans="3:4">
      <c r="C246" s="281"/>
      <c r="D246" s="281"/>
    </row>
    <row r="247" spans="3:4">
      <c r="C247" s="281"/>
      <c r="D247" s="281"/>
    </row>
    <row r="248" spans="3:4">
      <c r="C248" s="281"/>
      <c r="D248" s="281"/>
    </row>
    <row r="249" spans="3:4">
      <c r="C249" s="281"/>
      <c r="D249" s="281"/>
    </row>
    <row r="250" spans="3:4">
      <c r="C250" s="281"/>
      <c r="D250" s="281"/>
    </row>
    <row r="251" spans="3:4">
      <c r="C251" s="281"/>
      <c r="D251" s="281"/>
    </row>
    <row r="252" spans="3:4">
      <c r="C252" s="281"/>
      <c r="D252" s="281"/>
    </row>
    <row r="253" spans="3:4">
      <c r="C253" s="281"/>
      <c r="D253" s="281"/>
    </row>
    <row r="254" spans="3:4">
      <c r="C254" s="281"/>
      <c r="D254" s="281"/>
    </row>
    <row r="255" spans="3:4">
      <c r="C255" s="281"/>
      <c r="D255" s="281"/>
    </row>
    <row r="256" spans="3:4">
      <c r="C256" s="281"/>
      <c r="D256" s="281"/>
    </row>
    <row r="257" spans="3:4">
      <c r="C257" s="281"/>
      <c r="D257" s="281"/>
    </row>
    <row r="258" spans="3:4">
      <c r="C258" s="281"/>
      <c r="D258" s="281"/>
    </row>
    <row r="259" spans="3:4">
      <c r="C259" s="281"/>
      <c r="D259" s="281"/>
    </row>
    <row r="260" spans="3:4">
      <c r="C260" s="281"/>
      <c r="D260" s="281"/>
    </row>
    <row r="261" spans="3:4">
      <c r="C261" s="281"/>
      <c r="D261" s="281"/>
    </row>
    <row r="262" spans="3:4">
      <c r="C262" s="281"/>
      <c r="D262" s="281"/>
    </row>
    <row r="263" spans="3:4">
      <c r="C263" s="281"/>
      <c r="D263" s="281"/>
    </row>
    <row r="264" spans="3:4">
      <c r="C264" s="281"/>
      <c r="D264" s="281"/>
    </row>
    <row r="265" spans="3:4">
      <c r="C265" s="281"/>
      <c r="D265" s="281"/>
    </row>
    <row r="266" spans="3:4">
      <c r="C266" s="281"/>
      <c r="D266" s="281"/>
    </row>
    <row r="267" spans="3:4">
      <c r="C267" s="281"/>
      <c r="D267" s="281"/>
    </row>
    <row r="268" spans="3:4">
      <c r="C268" s="281"/>
      <c r="D268" s="281"/>
    </row>
    <row r="269" spans="3:4">
      <c r="C269" s="281"/>
      <c r="D269" s="281"/>
    </row>
    <row r="270" spans="3:4">
      <c r="C270" s="281"/>
      <c r="D270" s="281"/>
    </row>
    <row r="271" spans="3:4">
      <c r="C271" s="281"/>
      <c r="D271" s="281"/>
    </row>
    <row r="272" spans="3:4">
      <c r="C272" s="281"/>
      <c r="D272" s="281"/>
    </row>
    <row r="273" spans="3:4">
      <c r="C273" s="281"/>
      <c r="D273" s="281"/>
    </row>
    <row r="274" spans="3:4">
      <c r="C274" s="281"/>
      <c r="D274" s="281"/>
    </row>
    <row r="275" spans="3:4">
      <c r="C275" s="281"/>
      <c r="D275" s="281"/>
    </row>
    <row r="276" spans="3:4">
      <c r="C276" s="281"/>
      <c r="D276" s="281"/>
    </row>
    <row r="277" spans="3:4">
      <c r="C277" s="281"/>
      <c r="D277" s="281"/>
    </row>
    <row r="278" spans="3:4">
      <c r="C278" s="281"/>
      <c r="D278" s="281"/>
    </row>
    <row r="279" spans="3:4">
      <c r="C279" s="281"/>
      <c r="D279" s="281"/>
    </row>
    <row r="280" spans="3:4">
      <c r="C280" s="281"/>
      <c r="D280" s="281"/>
    </row>
    <row r="281" spans="3:4">
      <c r="C281" s="281"/>
      <c r="D281" s="281"/>
    </row>
    <row r="282" spans="3:4">
      <c r="C282" s="281"/>
      <c r="D282" s="281"/>
    </row>
    <row r="283" spans="3:4">
      <c r="C283" s="281"/>
      <c r="D283" s="281"/>
    </row>
    <row r="284" spans="3:4">
      <c r="C284" s="281"/>
      <c r="D284" s="281"/>
    </row>
    <row r="285" spans="3:4">
      <c r="C285" s="281"/>
      <c r="D285" s="281"/>
    </row>
    <row r="286" spans="3:4">
      <c r="C286" s="281"/>
      <c r="D286" s="281"/>
    </row>
    <row r="287" spans="3:4">
      <c r="C287" s="281"/>
      <c r="D287" s="281"/>
    </row>
    <row r="288" spans="3:4">
      <c r="C288" s="281"/>
      <c r="D288" s="281"/>
    </row>
    <row r="289" spans="3:4">
      <c r="C289" s="281"/>
      <c r="D289" s="281"/>
    </row>
    <row r="290" spans="3:4">
      <c r="C290" s="281"/>
      <c r="D290" s="281"/>
    </row>
    <row r="291" spans="3:4">
      <c r="C291" s="281"/>
      <c r="D291" s="281"/>
    </row>
    <row r="292" spans="3:4">
      <c r="C292" s="281"/>
      <c r="D292" s="281"/>
    </row>
    <row r="293" spans="3:4">
      <c r="C293" s="281"/>
      <c r="D293" s="281"/>
    </row>
    <row r="294" spans="3:4">
      <c r="C294" s="281"/>
      <c r="D294" s="281"/>
    </row>
    <row r="295" spans="3:4">
      <c r="C295" s="281"/>
      <c r="D295" s="281"/>
    </row>
    <row r="296" spans="3:4">
      <c r="C296" s="281"/>
      <c r="D296" s="281"/>
    </row>
    <row r="297" spans="3:4">
      <c r="C297" s="281"/>
      <c r="D297" s="281"/>
    </row>
    <row r="298" spans="3:4">
      <c r="C298" s="281"/>
      <c r="D298" s="281"/>
    </row>
    <row r="299" spans="3:4">
      <c r="C299" s="281"/>
      <c r="D299" s="281"/>
    </row>
    <row r="300" spans="3:4">
      <c r="C300" s="281"/>
      <c r="D300" s="281"/>
    </row>
    <row r="301" spans="3:4">
      <c r="C301" s="281"/>
      <c r="D301" s="281"/>
    </row>
    <row r="302" spans="3:4">
      <c r="C302" s="281"/>
      <c r="D302" s="281"/>
    </row>
    <row r="303" spans="3:4">
      <c r="C303" s="281"/>
      <c r="D303" s="281"/>
    </row>
    <row r="304" spans="3:4">
      <c r="C304" s="281"/>
      <c r="D304" s="281"/>
    </row>
    <row r="305" spans="3:4">
      <c r="C305" s="281"/>
      <c r="D305" s="281"/>
    </row>
    <row r="306" spans="3:4">
      <c r="C306" s="281"/>
      <c r="D306" s="281"/>
    </row>
    <row r="307" spans="3:4">
      <c r="C307" s="281"/>
      <c r="D307" s="281"/>
    </row>
    <row r="308" spans="3:4">
      <c r="C308" s="281"/>
      <c r="D308" s="281"/>
    </row>
    <row r="309" spans="3:4">
      <c r="C309" s="281"/>
      <c r="D309" s="281"/>
    </row>
    <row r="310" spans="3:4">
      <c r="C310" s="281"/>
      <c r="D310" s="281"/>
    </row>
    <row r="311" spans="3:4">
      <c r="C311" s="281"/>
      <c r="D311" s="281"/>
    </row>
    <row r="312" spans="3:4">
      <c r="C312" s="281"/>
      <c r="D312" s="281"/>
    </row>
    <row r="313" spans="3:4">
      <c r="C313" s="281"/>
      <c r="D313" s="281"/>
    </row>
    <row r="314" spans="3:4">
      <c r="C314" s="281"/>
      <c r="D314" s="281"/>
    </row>
    <row r="315" spans="3:4">
      <c r="C315" s="281"/>
      <c r="D315" s="281"/>
    </row>
    <row r="316" spans="3:4">
      <c r="C316" s="281"/>
      <c r="D316" s="281"/>
    </row>
    <row r="317" spans="3:4">
      <c r="C317" s="281"/>
      <c r="D317" s="281"/>
    </row>
    <row r="318" spans="3:4">
      <c r="C318" s="281"/>
      <c r="D318" s="281"/>
    </row>
    <row r="319" spans="3:4">
      <c r="C319" s="281"/>
      <c r="D319" s="281"/>
    </row>
    <row r="320" spans="3:4">
      <c r="C320" s="281"/>
      <c r="D320" s="281"/>
    </row>
    <row r="321" spans="3:4">
      <c r="C321" s="281"/>
      <c r="D321" s="281"/>
    </row>
    <row r="322" spans="3:4">
      <c r="C322" s="281"/>
      <c r="D322" s="281"/>
    </row>
    <row r="323" spans="3:4">
      <c r="C323" s="281"/>
      <c r="D323" s="281"/>
    </row>
    <row r="324" spans="3:4">
      <c r="C324" s="281"/>
      <c r="D324" s="281"/>
    </row>
    <row r="325" spans="3:4">
      <c r="C325" s="281"/>
      <c r="D325" s="281"/>
    </row>
    <row r="326" spans="3:4">
      <c r="C326" s="281"/>
      <c r="D326" s="281"/>
    </row>
    <row r="327" spans="3:4">
      <c r="C327" s="281"/>
      <c r="D327" s="281"/>
    </row>
    <row r="328" spans="3:4">
      <c r="C328" s="281"/>
      <c r="D328" s="281"/>
    </row>
    <row r="329" spans="3:4">
      <c r="C329" s="281"/>
      <c r="D329" s="281"/>
    </row>
    <row r="330" spans="3:4">
      <c r="C330" s="281"/>
      <c r="D330" s="281"/>
    </row>
    <row r="331" spans="3:4">
      <c r="C331" s="281"/>
      <c r="D331" s="281"/>
    </row>
    <row r="332" spans="3:4">
      <c r="C332" s="281"/>
      <c r="D332" s="281"/>
    </row>
    <row r="333" spans="3:4">
      <c r="C333" s="281"/>
      <c r="D333" s="281"/>
    </row>
    <row r="334" spans="3:4">
      <c r="C334" s="281"/>
      <c r="D334" s="281"/>
    </row>
    <row r="335" spans="3:4">
      <c r="C335" s="281"/>
      <c r="D335" s="281"/>
    </row>
    <row r="336" spans="3:4">
      <c r="C336" s="281"/>
      <c r="D336" s="281"/>
    </row>
    <row r="337" spans="3:4">
      <c r="C337" s="281"/>
      <c r="D337" s="281"/>
    </row>
    <row r="338" spans="3:4">
      <c r="C338" s="281"/>
      <c r="D338" s="281"/>
    </row>
    <row r="339" spans="3:4">
      <c r="C339" s="281"/>
      <c r="D339" s="281"/>
    </row>
    <row r="340" spans="3:4">
      <c r="C340" s="281"/>
      <c r="D340" s="281"/>
    </row>
    <row r="341" spans="3:4">
      <c r="C341" s="281"/>
      <c r="D341" s="281"/>
    </row>
    <row r="342" spans="3:4">
      <c r="C342" s="281"/>
      <c r="D342" s="281"/>
    </row>
    <row r="343" spans="3:4">
      <c r="C343" s="281"/>
      <c r="D343" s="281"/>
    </row>
    <row r="344" spans="3:4">
      <c r="C344" s="281"/>
      <c r="D344" s="281"/>
    </row>
    <row r="345" spans="3:4">
      <c r="C345" s="281"/>
      <c r="D345" s="281"/>
    </row>
    <row r="346" spans="3:4">
      <c r="C346" s="281"/>
      <c r="D346" s="281"/>
    </row>
    <row r="347" spans="3:4">
      <c r="C347" s="281"/>
      <c r="D347" s="281"/>
    </row>
    <row r="348" spans="3:4">
      <c r="C348" s="281"/>
      <c r="D348" s="281"/>
    </row>
    <row r="349" spans="3:4">
      <c r="C349" s="281"/>
      <c r="D349" s="281"/>
    </row>
    <row r="350" spans="3:4">
      <c r="C350" s="281"/>
      <c r="D350" s="281"/>
    </row>
    <row r="351" spans="3:4">
      <c r="C351" s="281"/>
      <c r="D351" s="281"/>
    </row>
    <row r="352" spans="3:4">
      <c r="C352" s="281"/>
      <c r="D352" s="281"/>
    </row>
    <row r="353" spans="3:4">
      <c r="C353" s="281"/>
      <c r="D353" s="281"/>
    </row>
    <row r="354" spans="3:4">
      <c r="C354" s="281"/>
      <c r="D354" s="281"/>
    </row>
    <row r="355" spans="3:4">
      <c r="C355" s="281"/>
      <c r="D355" s="281"/>
    </row>
    <row r="356" spans="3:4">
      <c r="C356" s="281"/>
      <c r="D356" s="281"/>
    </row>
    <row r="357" spans="3:4">
      <c r="C357" s="281"/>
      <c r="D357" s="281"/>
    </row>
    <row r="358" spans="3:4">
      <c r="C358" s="281"/>
      <c r="D358" s="281"/>
    </row>
    <row r="359" spans="3:4">
      <c r="C359" s="281"/>
      <c r="D359" s="281"/>
    </row>
    <row r="360" spans="3:4">
      <c r="C360" s="281"/>
      <c r="D360" s="281"/>
    </row>
    <row r="361" spans="3:4">
      <c r="C361" s="281"/>
      <c r="D361" s="281"/>
    </row>
    <row r="362" spans="3:4">
      <c r="C362" s="281"/>
      <c r="D362" s="281"/>
    </row>
    <row r="363" spans="3:4">
      <c r="C363" s="281"/>
      <c r="D363" s="281"/>
    </row>
    <row r="364" spans="3:4">
      <c r="C364" s="281"/>
      <c r="D364" s="281"/>
    </row>
    <row r="365" spans="3:4">
      <c r="C365" s="281"/>
      <c r="D365" s="281"/>
    </row>
    <row r="366" spans="3:4">
      <c r="C366" s="281"/>
      <c r="D366" s="281"/>
    </row>
    <row r="367" spans="3:4">
      <c r="C367" s="281"/>
      <c r="D367" s="281"/>
    </row>
    <row r="368" spans="3:4">
      <c r="C368" s="281"/>
      <c r="D368" s="281"/>
    </row>
    <row r="369" spans="3:4">
      <c r="C369" s="281"/>
      <c r="D369" s="281"/>
    </row>
    <row r="370" spans="3:4">
      <c r="C370" s="281"/>
      <c r="D370" s="281"/>
    </row>
    <row r="371" spans="3:4">
      <c r="C371" s="281"/>
      <c r="D371" s="281"/>
    </row>
    <row r="372" spans="3:4">
      <c r="C372" s="281"/>
      <c r="D372" s="281"/>
    </row>
    <row r="373" spans="3:4">
      <c r="C373" s="281"/>
      <c r="D373" s="281"/>
    </row>
    <row r="374" spans="3:4">
      <c r="C374" s="281"/>
      <c r="D374" s="281"/>
    </row>
    <row r="375" spans="3:4">
      <c r="C375" s="281"/>
      <c r="D375" s="281"/>
    </row>
    <row r="376" spans="3:4">
      <c r="C376" s="281"/>
      <c r="D376" s="281"/>
    </row>
    <row r="377" spans="3:4">
      <c r="C377" s="281"/>
      <c r="D377" s="281"/>
    </row>
    <row r="378" spans="3:4">
      <c r="C378" s="281"/>
      <c r="D378" s="281"/>
    </row>
    <row r="379" spans="3:4">
      <c r="C379" s="281"/>
      <c r="D379" s="281"/>
    </row>
    <row r="380" spans="3:4">
      <c r="C380" s="281"/>
      <c r="D380" s="281"/>
    </row>
    <row r="381" spans="3:4">
      <c r="C381" s="281"/>
      <c r="D381" s="281"/>
    </row>
    <row r="382" spans="3:4">
      <c r="C382" s="281"/>
      <c r="D382" s="281"/>
    </row>
    <row r="383" spans="3:4">
      <c r="C383" s="281"/>
      <c r="D383" s="281"/>
    </row>
    <row r="384" spans="3:4">
      <c r="C384" s="281"/>
      <c r="D384" s="281"/>
    </row>
    <row r="385" spans="3:4">
      <c r="C385" s="281"/>
      <c r="D385" s="281"/>
    </row>
    <row r="386" spans="3:4">
      <c r="C386" s="281"/>
      <c r="D386" s="281"/>
    </row>
    <row r="387" spans="3:4">
      <c r="C387" s="281"/>
      <c r="D387" s="281"/>
    </row>
    <row r="388" spans="3:4">
      <c r="C388" s="281"/>
      <c r="D388" s="281"/>
    </row>
    <row r="389" spans="3:4">
      <c r="C389" s="281"/>
      <c r="D389" s="281"/>
    </row>
    <row r="390" spans="3:4">
      <c r="C390" s="281"/>
      <c r="D390" s="281"/>
    </row>
    <row r="391" spans="3:4">
      <c r="C391" s="281"/>
      <c r="D391" s="281"/>
    </row>
    <row r="392" spans="3:4">
      <c r="C392" s="281"/>
      <c r="D392" s="281"/>
    </row>
    <row r="393" spans="3:4">
      <c r="C393" s="281"/>
      <c r="D393" s="281"/>
    </row>
    <row r="394" spans="3:4">
      <c r="C394" s="281"/>
      <c r="D394" s="281"/>
    </row>
    <row r="395" spans="3:4">
      <c r="C395" s="281"/>
      <c r="D395" s="281"/>
    </row>
    <row r="396" spans="3:4">
      <c r="C396" s="281"/>
      <c r="D396" s="281"/>
    </row>
    <row r="397" spans="3:4">
      <c r="C397" s="281"/>
      <c r="D397" s="281"/>
    </row>
    <row r="398" spans="3:4">
      <c r="C398" s="281"/>
      <c r="D398" s="281"/>
    </row>
    <row r="399" spans="3:4">
      <c r="C399" s="281"/>
      <c r="D399" s="281"/>
    </row>
    <row r="400" spans="3:4">
      <c r="C400" s="281"/>
      <c r="D400" s="281"/>
    </row>
    <row r="401" spans="3:4">
      <c r="C401" s="281"/>
      <c r="D401" s="281"/>
    </row>
    <row r="402" spans="3:4">
      <c r="C402" s="281"/>
      <c r="D402" s="281"/>
    </row>
    <row r="403" spans="3:4">
      <c r="C403" s="281"/>
      <c r="D403" s="281"/>
    </row>
    <row r="404" spans="3:4">
      <c r="C404" s="281"/>
      <c r="D404" s="281"/>
    </row>
    <row r="405" spans="3:4">
      <c r="C405" s="281"/>
      <c r="D405" s="281"/>
    </row>
    <row r="406" spans="3:4">
      <c r="C406" s="281"/>
      <c r="D406" s="281"/>
    </row>
    <row r="407" spans="3:4">
      <c r="C407" s="281"/>
      <c r="D407" s="281"/>
    </row>
    <row r="408" spans="3:4">
      <c r="C408" s="281"/>
      <c r="D408" s="281"/>
    </row>
    <row r="409" spans="3:4">
      <c r="C409" s="281"/>
      <c r="D409" s="281"/>
    </row>
    <row r="410" spans="3:4">
      <c r="C410" s="281"/>
      <c r="D410" s="281"/>
    </row>
    <row r="411" spans="3:4">
      <c r="C411" s="281"/>
      <c r="D411" s="281"/>
    </row>
    <row r="412" spans="3:4">
      <c r="C412" s="281"/>
      <c r="D412" s="281"/>
    </row>
    <row r="413" spans="3:4">
      <c r="C413" s="281"/>
      <c r="D413" s="281"/>
    </row>
    <row r="414" spans="3:4">
      <c r="C414" s="281"/>
      <c r="D414" s="281"/>
    </row>
    <row r="415" spans="3:4">
      <c r="C415" s="281"/>
      <c r="D415" s="281"/>
    </row>
    <row r="416" spans="3:4">
      <c r="C416" s="281"/>
      <c r="D416" s="281"/>
    </row>
    <row r="417" spans="3:4">
      <c r="C417" s="281"/>
      <c r="D417" s="281"/>
    </row>
    <row r="418" spans="3:4">
      <c r="C418" s="281"/>
      <c r="D418" s="281"/>
    </row>
    <row r="419" spans="3:4">
      <c r="C419" s="281"/>
      <c r="D419" s="281"/>
    </row>
    <row r="420" spans="3:4">
      <c r="C420" s="281"/>
      <c r="D420" s="281"/>
    </row>
    <row r="421" spans="3:4">
      <c r="C421" s="281"/>
      <c r="D421" s="281"/>
    </row>
    <row r="422" spans="3:4">
      <c r="C422" s="281"/>
      <c r="D422" s="281"/>
    </row>
    <row r="423" spans="3:4">
      <c r="C423" s="281"/>
      <c r="D423" s="281"/>
    </row>
    <row r="424" spans="3:4">
      <c r="C424" s="281"/>
      <c r="D424" s="281"/>
    </row>
    <row r="425" spans="3:4">
      <c r="C425" s="281"/>
      <c r="D425" s="281"/>
    </row>
    <row r="426" spans="3:4">
      <c r="C426" s="281"/>
      <c r="D426" s="281"/>
    </row>
    <row r="427" spans="3:4">
      <c r="C427" s="281"/>
      <c r="D427" s="281"/>
    </row>
    <row r="428" spans="3:4">
      <c r="C428" s="281"/>
      <c r="D428" s="281"/>
    </row>
    <row r="429" spans="3:4">
      <c r="C429" s="281"/>
      <c r="D429" s="281"/>
    </row>
    <row r="430" spans="3:4">
      <c r="C430" s="281"/>
      <c r="D430" s="281"/>
    </row>
    <row r="431" spans="3:4">
      <c r="C431" s="281"/>
      <c r="D431" s="281"/>
    </row>
    <row r="432" spans="3:4">
      <c r="C432" s="281"/>
      <c r="D432" s="281"/>
    </row>
    <row r="433" spans="3:4">
      <c r="C433" s="281"/>
      <c r="D433" s="281"/>
    </row>
    <row r="434" spans="3:4">
      <c r="C434" s="281"/>
      <c r="D434" s="281"/>
    </row>
    <row r="435" spans="3:4">
      <c r="C435" s="281"/>
      <c r="D435" s="281"/>
    </row>
    <row r="436" spans="3:4">
      <c r="C436" s="281"/>
      <c r="D436" s="281"/>
    </row>
    <row r="437" spans="3:4">
      <c r="C437" s="281"/>
      <c r="D437" s="281"/>
    </row>
    <row r="438" spans="3:4">
      <c r="C438" s="281"/>
      <c r="D438" s="281"/>
    </row>
    <row r="439" spans="3:4">
      <c r="C439" s="281"/>
      <c r="D439" s="281"/>
    </row>
    <row r="440" spans="3:4">
      <c r="C440" s="281"/>
      <c r="D440" s="281"/>
    </row>
    <row r="441" spans="3:4">
      <c r="C441" s="281"/>
      <c r="D441" s="281"/>
    </row>
    <row r="442" spans="3:4">
      <c r="C442" s="281"/>
      <c r="D442" s="281"/>
    </row>
    <row r="443" spans="3:4">
      <c r="C443" s="281"/>
      <c r="D443" s="281"/>
    </row>
    <row r="444" spans="3:4">
      <c r="C444" s="281"/>
      <c r="D444" s="281"/>
    </row>
    <row r="445" spans="3:4">
      <c r="C445" s="281"/>
      <c r="D445" s="281"/>
    </row>
    <row r="446" spans="3:4">
      <c r="C446" s="281"/>
      <c r="D446" s="281"/>
    </row>
    <row r="447" spans="3:4">
      <c r="C447" s="281"/>
      <c r="D447" s="281"/>
    </row>
    <row r="448" spans="3:4">
      <c r="C448" s="281"/>
      <c r="D448" s="281"/>
    </row>
    <row r="449" spans="3:4">
      <c r="C449" s="281"/>
      <c r="D449" s="281"/>
    </row>
    <row r="450" spans="3:4">
      <c r="C450" s="281"/>
      <c r="D450" s="281"/>
    </row>
    <row r="451" spans="3:4">
      <c r="C451" s="281"/>
      <c r="D451" s="281"/>
    </row>
    <row r="452" spans="3:4">
      <c r="C452" s="281"/>
      <c r="D452" s="281"/>
    </row>
    <row r="453" spans="3:4">
      <c r="C453" s="281"/>
      <c r="D453" s="281"/>
    </row>
    <row r="454" spans="3:4">
      <c r="C454" s="281"/>
      <c r="D454" s="281"/>
    </row>
    <row r="455" spans="3:4">
      <c r="C455" s="281"/>
      <c r="D455" s="281"/>
    </row>
    <row r="456" spans="3:4">
      <c r="C456" s="281"/>
      <c r="D456" s="281"/>
    </row>
    <row r="457" spans="3:4">
      <c r="C457" s="281"/>
      <c r="D457" s="281"/>
    </row>
    <row r="458" spans="3:4">
      <c r="C458" s="281"/>
      <c r="D458" s="281"/>
    </row>
    <row r="459" spans="3:4">
      <c r="C459" s="281"/>
      <c r="D459" s="281"/>
    </row>
    <row r="460" spans="3:4">
      <c r="C460" s="281"/>
      <c r="D460" s="281"/>
    </row>
    <row r="461" spans="3:4">
      <c r="C461" s="281"/>
      <c r="D461" s="281"/>
    </row>
    <row r="462" spans="3:4">
      <c r="C462" s="281"/>
      <c r="D462" s="281"/>
    </row>
    <row r="463" spans="3:4">
      <c r="C463" s="281"/>
      <c r="D463" s="281"/>
    </row>
    <row r="464" spans="3:4">
      <c r="C464" s="281"/>
      <c r="D464" s="281"/>
    </row>
    <row r="465" spans="3:4">
      <c r="C465" s="281"/>
      <c r="D465" s="281"/>
    </row>
    <row r="466" spans="3:4">
      <c r="C466" s="281"/>
      <c r="D466" s="281"/>
    </row>
    <row r="467" spans="3:4">
      <c r="C467" s="281"/>
      <c r="D467" s="281"/>
    </row>
    <row r="468" spans="3:4">
      <c r="C468" s="281"/>
      <c r="D468" s="281"/>
    </row>
    <row r="469" spans="3:4">
      <c r="C469" s="281"/>
      <c r="D469" s="281"/>
    </row>
    <row r="470" spans="3:4">
      <c r="C470" s="281"/>
      <c r="D470" s="281"/>
    </row>
    <row r="471" spans="3:4">
      <c r="C471" s="281"/>
      <c r="D471" s="281"/>
    </row>
    <row r="472" spans="3:4">
      <c r="C472" s="281"/>
      <c r="D472" s="281"/>
    </row>
    <row r="473" spans="3:4">
      <c r="C473" s="281"/>
      <c r="D473" s="281"/>
    </row>
    <row r="474" spans="3:4">
      <c r="C474" s="281"/>
      <c r="D474" s="281"/>
    </row>
    <row r="475" spans="3:4">
      <c r="C475" s="281"/>
      <c r="D475" s="281"/>
    </row>
    <row r="476" spans="3:4">
      <c r="C476" s="281"/>
      <c r="D476" s="281"/>
    </row>
    <row r="477" spans="3:4">
      <c r="C477" s="281"/>
      <c r="D477" s="281"/>
    </row>
    <row r="478" spans="3:4">
      <c r="C478" s="281"/>
      <c r="D478" s="281"/>
    </row>
    <row r="479" spans="3:4">
      <c r="C479" s="281"/>
      <c r="D479" s="281"/>
    </row>
    <row r="480" spans="3:4">
      <c r="C480" s="281"/>
      <c r="D480" s="281"/>
    </row>
    <row r="481" spans="3:4">
      <c r="C481" s="281"/>
      <c r="D481" s="281"/>
    </row>
    <row r="482" spans="3:4">
      <c r="C482" s="281"/>
      <c r="D482" s="281"/>
    </row>
    <row r="483" spans="3:4">
      <c r="C483" s="281"/>
      <c r="D483" s="281"/>
    </row>
    <row r="484" spans="3:4">
      <c r="C484" s="281"/>
      <c r="D484" s="281"/>
    </row>
    <row r="485" spans="3:4">
      <c r="C485" s="281"/>
      <c r="D485" s="281"/>
    </row>
    <row r="486" spans="3:4">
      <c r="C486" s="281"/>
      <c r="D486" s="281"/>
    </row>
    <row r="487" spans="3:4">
      <c r="C487" s="281"/>
      <c r="D487" s="281"/>
    </row>
    <row r="488" spans="3:4">
      <c r="C488" s="281"/>
      <c r="D488" s="281"/>
    </row>
    <row r="489" spans="3:4">
      <c r="C489" s="281"/>
      <c r="D489" s="281"/>
    </row>
    <row r="490" spans="3:4">
      <c r="C490" s="281"/>
      <c r="D490" s="281"/>
    </row>
    <row r="491" spans="3:4">
      <c r="C491" s="281"/>
      <c r="D491" s="281"/>
    </row>
    <row r="492" spans="3:4">
      <c r="C492" s="281"/>
      <c r="D492" s="281"/>
    </row>
    <row r="493" spans="3:4">
      <c r="C493" s="281"/>
      <c r="D493" s="281"/>
    </row>
    <row r="494" spans="3:4">
      <c r="C494" s="281"/>
      <c r="D494" s="281"/>
    </row>
    <row r="495" spans="3:4">
      <c r="C495" s="281"/>
      <c r="D495" s="281"/>
    </row>
    <row r="496" spans="3:4">
      <c r="C496" s="281"/>
      <c r="D496" s="281"/>
    </row>
    <row r="497" spans="3:4">
      <c r="C497" s="281"/>
      <c r="D497" s="281"/>
    </row>
    <row r="498" spans="3:4">
      <c r="C498" s="281"/>
      <c r="D498" s="281"/>
    </row>
    <row r="499" spans="3:4">
      <c r="C499" s="281"/>
      <c r="D499" s="281"/>
    </row>
    <row r="500" spans="3:4">
      <c r="C500" s="281"/>
      <c r="D500" s="281"/>
    </row>
    <row r="501" spans="3:4">
      <c r="C501" s="281"/>
      <c r="D501" s="281"/>
    </row>
    <row r="502" spans="3:4">
      <c r="C502" s="281"/>
      <c r="D502" s="281"/>
    </row>
    <row r="503" spans="3:4">
      <c r="C503" s="281"/>
      <c r="D503" s="281"/>
    </row>
    <row r="504" spans="3:4">
      <c r="C504" s="281"/>
      <c r="D504" s="281"/>
    </row>
    <row r="505" spans="3:4">
      <c r="C505" s="281"/>
      <c r="D505" s="281"/>
    </row>
    <row r="506" spans="3:4">
      <c r="C506" s="281"/>
      <c r="D506" s="281"/>
    </row>
    <row r="507" spans="3:4">
      <c r="C507" s="281"/>
      <c r="D507" s="281"/>
    </row>
    <row r="508" spans="3:4">
      <c r="C508" s="281"/>
      <c r="D508" s="281"/>
    </row>
    <row r="509" spans="3:4">
      <c r="C509" s="281"/>
      <c r="D509" s="281"/>
    </row>
    <row r="510" spans="3:4">
      <c r="C510" s="281"/>
      <c r="D510" s="281"/>
    </row>
    <row r="511" spans="3:4">
      <c r="C511" s="281"/>
      <c r="D511" s="281"/>
    </row>
    <row r="512" spans="3:4">
      <c r="C512" s="281"/>
      <c r="D512" s="281"/>
    </row>
    <row r="513" spans="3:4">
      <c r="C513" s="281"/>
      <c r="D513" s="281"/>
    </row>
    <row r="514" spans="3:4">
      <c r="C514" s="281"/>
      <c r="D514" s="281"/>
    </row>
    <row r="515" spans="3:4">
      <c r="C515" s="281"/>
      <c r="D515" s="281"/>
    </row>
    <row r="516" spans="3:4">
      <c r="C516" s="281"/>
      <c r="D516" s="281"/>
    </row>
    <row r="517" spans="3:4">
      <c r="C517" s="281"/>
      <c r="D517" s="281"/>
    </row>
    <row r="518" spans="3:4">
      <c r="C518" s="281"/>
      <c r="D518" s="281"/>
    </row>
    <row r="519" spans="3:4">
      <c r="C519" s="281"/>
      <c r="D519" s="281"/>
    </row>
    <row r="520" spans="3:4">
      <c r="C520" s="281"/>
      <c r="D520" s="281"/>
    </row>
    <row r="521" spans="3:4">
      <c r="C521" s="281"/>
      <c r="D521" s="281"/>
    </row>
    <row r="522" spans="3:4">
      <c r="C522" s="281"/>
      <c r="D522" s="281"/>
    </row>
    <row r="523" spans="3:4">
      <c r="C523" s="281"/>
      <c r="D523" s="281"/>
    </row>
    <row r="524" spans="3:4">
      <c r="C524" s="281"/>
      <c r="D524" s="281"/>
    </row>
    <row r="525" spans="3:4">
      <c r="C525" s="281"/>
      <c r="D525" s="281"/>
    </row>
    <row r="526" spans="3:4">
      <c r="C526" s="281"/>
      <c r="D526" s="281"/>
    </row>
    <row r="527" spans="3:4">
      <c r="C527" s="281"/>
      <c r="D527" s="281"/>
    </row>
    <row r="528" spans="3:4">
      <c r="C528" s="281"/>
      <c r="D528" s="281"/>
    </row>
    <row r="529" spans="3:4">
      <c r="C529" s="281"/>
      <c r="D529" s="281"/>
    </row>
    <row r="530" spans="3:4">
      <c r="C530" s="281"/>
      <c r="D530" s="281"/>
    </row>
    <row r="531" spans="3:4">
      <c r="C531" s="281"/>
      <c r="D531" s="281"/>
    </row>
    <row r="532" spans="3:4">
      <c r="C532" s="281"/>
      <c r="D532" s="281"/>
    </row>
    <row r="533" spans="3:4">
      <c r="C533" s="281"/>
      <c r="D533" s="281"/>
    </row>
    <row r="534" spans="3:4">
      <c r="C534" s="281"/>
      <c r="D534" s="281"/>
    </row>
    <row r="535" spans="3:4">
      <c r="C535" s="281"/>
      <c r="D535" s="281"/>
    </row>
    <row r="536" spans="3:4">
      <c r="C536" s="281"/>
      <c r="D536" s="281"/>
    </row>
    <row r="537" spans="3:4">
      <c r="C537" s="281"/>
      <c r="D537" s="281"/>
    </row>
    <row r="538" spans="3:4">
      <c r="C538" s="281"/>
      <c r="D538" s="281"/>
    </row>
    <row r="539" spans="3:4">
      <c r="C539" s="281"/>
      <c r="D539" s="281"/>
    </row>
    <row r="540" spans="3:4">
      <c r="C540" s="281"/>
      <c r="D540" s="281"/>
    </row>
    <row r="541" spans="3:4">
      <c r="C541" s="281"/>
      <c r="D541" s="281"/>
    </row>
    <row r="542" spans="3:4">
      <c r="C542" s="281"/>
      <c r="D542" s="281"/>
    </row>
    <row r="543" spans="3:4">
      <c r="C543" s="281"/>
      <c r="D543" s="281"/>
    </row>
    <row r="544" spans="3:4">
      <c r="C544" s="281"/>
      <c r="D544" s="281"/>
    </row>
    <row r="545" spans="3:4">
      <c r="C545" s="281"/>
      <c r="D545" s="281"/>
    </row>
    <row r="546" spans="3:4">
      <c r="C546" s="281"/>
      <c r="D546" s="281"/>
    </row>
    <row r="547" spans="3:4">
      <c r="C547" s="281"/>
      <c r="D547" s="281"/>
    </row>
    <row r="548" spans="3:4">
      <c r="C548" s="281"/>
      <c r="D548" s="281"/>
    </row>
    <row r="549" spans="3:4">
      <c r="C549" s="281"/>
      <c r="D549" s="281"/>
    </row>
    <row r="550" spans="3:4">
      <c r="C550" s="281"/>
      <c r="D550" s="281"/>
    </row>
    <row r="551" spans="3:4">
      <c r="C551" s="281"/>
      <c r="D551" s="281"/>
    </row>
    <row r="552" spans="3:4">
      <c r="C552" s="281"/>
      <c r="D552" s="281"/>
    </row>
    <row r="553" spans="3:4">
      <c r="C553" s="281"/>
      <c r="D553" s="281"/>
    </row>
    <row r="554" spans="3:4">
      <c r="C554" s="281"/>
      <c r="D554" s="281"/>
    </row>
    <row r="555" spans="3:4">
      <c r="C555" s="281"/>
      <c r="D555" s="281"/>
    </row>
    <row r="556" spans="3:4">
      <c r="C556" s="281"/>
      <c r="D556" s="281"/>
    </row>
    <row r="557" spans="3:4">
      <c r="C557" s="281"/>
      <c r="D557" s="281"/>
    </row>
    <row r="558" spans="3:4">
      <c r="C558" s="281"/>
      <c r="D558" s="281"/>
    </row>
    <row r="559" spans="3:4">
      <c r="C559" s="281"/>
      <c r="D559" s="281"/>
    </row>
    <row r="560" spans="3:4">
      <c r="C560" s="281"/>
      <c r="D560" s="281"/>
    </row>
    <row r="561" spans="3:4">
      <c r="C561" s="281"/>
      <c r="D561" s="281"/>
    </row>
    <row r="562" spans="3:4">
      <c r="C562" s="281"/>
      <c r="D562" s="281"/>
    </row>
    <row r="563" spans="3:4">
      <c r="C563" s="281"/>
      <c r="D563" s="281"/>
    </row>
    <row r="564" spans="3:4">
      <c r="C564" s="281"/>
      <c r="D564" s="281"/>
    </row>
    <row r="565" spans="3:4">
      <c r="C565" s="281"/>
      <c r="D565" s="281"/>
    </row>
    <row r="566" spans="3:4">
      <c r="C566" s="281"/>
      <c r="D566" s="281"/>
    </row>
    <row r="567" spans="3:4">
      <c r="C567" s="281"/>
      <c r="D567" s="281"/>
    </row>
    <row r="568" spans="3:4">
      <c r="C568" s="281"/>
      <c r="D568" s="281"/>
    </row>
    <row r="569" spans="3:4">
      <c r="C569" s="281"/>
      <c r="D569" s="281"/>
    </row>
    <row r="570" spans="3:4">
      <c r="C570" s="281"/>
      <c r="D570" s="281"/>
    </row>
    <row r="571" spans="3:4">
      <c r="C571" s="281"/>
      <c r="D571" s="281"/>
    </row>
    <row r="572" spans="3:4">
      <c r="C572" s="281"/>
      <c r="D572" s="281"/>
    </row>
    <row r="573" spans="3:4">
      <c r="C573" s="281"/>
      <c r="D573" s="281"/>
    </row>
    <row r="574" spans="3:4">
      <c r="C574" s="281"/>
      <c r="D574" s="281"/>
    </row>
    <row r="575" spans="3:4">
      <c r="C575" s="281"/>
      <c r="D575" s="281"/>
    </row>
    <row r="576" spans="3:4">
      <c r="C576" s="281"/>
      <c r="D576" s="281"/>
    </row>
    <row r="577" spans="3:4">
      <c r="C577" s="281"/>
      <c r="D577" s="281"/>
    </row>
    <row r="578" spans="3:4">
      <c r="C578" s="281"/>
      <c r="D578" s="281"/>
    </row>
    <row r="579" spans="3:4">
      <c r="C579" s="281"/>
      <c r="D579" s="281"/>
    </row>
    <row r="580" spans="3:4">
      <c r="C580" s="281"/>
      <c r="D580" s="281"/>
    </row>
    <row r="581" spans="3:4">
      <c r="C581" s="281"/>
      <c r="D581" s="281"/>
    </row>
    <row r="582" spans="3:4">
      <c r="C582" s="281"/>
      <c r="D582" s="281"/>
    </row>
    <row r="583" spans="3:4">
      <c r="C583" s="281"/>
      <c r="D583" s="281"/>
    </row>
    <row r="584" spans="3:4">
      <c r="C584" s="281"/>
      <c r="D584" s="281"/>
    </row>
    <row r="585" spans="3:4">
      <c r="C585" s="281"/>
      <c r="D585" s="281"/>
    </row>
    <row r="586" spans="3:4">
      <c r="C586" s="281"/>
      <c r="D586" s="281"/>
    </row>
    <row r="587" spans="3:4">
      <c r="C587" s="281"/>
      <c r="D587" s="281"/>
    </row>
    <row r="588" spans="3:4">
      <c r="C588" s="281"/>
      <c r="D588" s="281"/>
    </row>
    <row r="589" spans="3:4">
      <c r="C589" s="281"/>
      <c r="D589" s="281"/>
    </row>
    <row r="590" spans="3:4">
      <c r="C590" s="281"/>
      <c r="D590" s="281"/>
    </row>
    <row r="591" spans="3:4">
      <c r="C591" s="281"/>
      <c r="D591" s="281"/>
    </row>
    <row r="592" spans="3:4">
      <c r="C592" s="281"/>
      <c r="D592" s="281"/>
    </row>
    <row r="593" spans="3:4">
      <c r="C593" s="281"/>
      <c r="D593" s="281"/>
    </row>
    <row r="594" spans="3:4">
      <c r="C594" s="281"/>
      <c r="D594" s="281"/>
    </row>
    <row r="595" spans="3:4">
      <c r="C595" s="281"/>
      <c r="D595" s="281"/>
    </row>
    <row r="596" spans="3:4">
      <c r="C596" s="281"/>
      <c r="D596" s="281"/>
    </row>
    <row r="597" spans="3:4">
      <c r="C597" s="281"/>
      <c r="D597" s="281"/>
    </row>
    <row r="598" spans="3:4">
      <c r="C598" s="281"/>
      <c r="D598" s="281"/>
    </row>
    <row r="599" spans="3:4">
      <c r="C599" s="281"/>
      <c r="D599" s="281"/>
    </row>
    <row r="600" spans="3:4">
      <c r="C600" s="281"/>
      <c r="D600" s="281"/>
    </row>
    <row r="601" spans="3:4">
      <c r="C601" s="281"/>
      <c r="D601" s="281"/>
    </row>
    <row r="602" spans="3:4">
      <c r="C602" s="281"/>
      <c r="D602" s="281"/>
    </row>
    <row r="603" spans="3:4">
      <c r="C603" s="281"/>
      <c r="D603" s="281"/>
    </row>
    <row r="604" spans="3:4">
      <c r="C604" s="281"/>
      <c r="D604" s="281"/>
    </row>
    <row r="605" spans="3:4">
      <c r="C605" s="281"/>
      <c r="D605" s="281"/>
    </row>
    <row r="606" spans="3:4">
      <c r="C606" s="281"/>
      <c r="D606" s="281"/>
    </row>
    <row r="607" spans="3:4">
      <c r="C607" s="281"/>
      <c r="D607" s="281"/>
    </row>
    <row r="608" spans="3:4">
      <c r="C608" s="281"/>
      <c r="D608" s="281"/>
    </row>
    <row r="609" spans="3:4">
      <c r="C609" s="281"/>
      <c r="D609" s="281"/>
    </row>
    <row r="610" spans="3:4">
      <c r="C610" s="281"/>
      <c r="D610" s="281"/>
    </row>
    <row r="611" spans="3:4">
      <c r="C611" s="281"/>
      <c r="D611" s="281"/>
    </row>
    <row r="612" spans="3:4">
      <c r="C612" s="281"/>
      <c r="D612" s="281"/>
    </row>
    <row r="613" spans="3:4">
      <c r="C613" s="281"/>
      <c r="D613" s="281"/>
    </row>
    <row r="614" spans="3:4">
      <c r="C614" s="281"/>
      <c r="D614" s="281"/>
    </row>
    <row r="615" spans="3:4">
      <c r="C615" s="281"/>
      <c r="D615" s="281"/>
    </row>
    <row r="616" spans="3:4">
      <c r="C616" s="281"/>
      <c r="D616" s="281"/>
    </row>
    <row r="617" spans="3:4">
      <c r="C617" s="281"/>
      <c r="D617" s="281"/>
    </row>
    <row r="618" spans="3:4">
      <c r="C618" s="281"/>
      <c r="D618" s="281"/>
    </row>
    <row r="619" spans="3:4">
      <c r="C619" s="281"/>
      <c r="D619" s="281"/>
    </row>
    <row r="620" spans="3:4">
      <c r="C620" s="281"/>
      <c r="D620" s="281"/>
    </row>
    <row r="621" spans="3:4">
      <c r="C621" s="281"/>
      <c r="D621" s="281"/>
    </row>
    <row r="622" spans="3:4">
      <c r="C622" s="281"/>
      <c r="D622" s="281"/>
    </row>
    <row r="623" spans="3:4">
      <c r="C623" s="281"/>
      <c r="D623" s="281"/>
    </row>
    <row r="624" spans="3:4">
      <c r="C624" s="281"/>
      <c r="D624" s="281"/>
    </row>
    <row r="625" spans="3:4">
      <c r="C625" s="281"/>
      <c r="D625" s="281"/>
    </row>
    <row r="626" spans="3:4">
      <c r="C626" s="281"/>
      <c r="D626" s="281"/>
    </row>
    <row r="627" spans="3:4">
      <c r="C627" s="281"/>
      <c r="D627" s="281"/>
    </row>
    <row r="628" spans="3:4">
      <c r="C628" s="281"/>
      <c r="D628" s="281"/>
    </row>
    <row r="629" spans="3:4">
      <c r="C629" s="281"/>
      <c r="D629" s="281"/>
    </row>
    <row r="630" spans="3:4">
      <c r="C630" s="281"/>
      <c r="D630" s="281"/>
    </row>
    <row r="631" spans="3:4">
      <c r="C631" s="281"/>
      <c r="D631" s="281"/>
    </row>
    <row r="632" spans="3:4">
      <c r="C632" s="281"/>
      <c r="D632" s="281"/>
    </row>
    <row r="633" spans="3:4">
      <c r="C633" s="281"/>
      <c r="D633" s="281"/>
    </row>
    <row r="634" spans="3:4">
      <c r="C634" s="281"/>
      <c r="D634" s="281"/>
    </row>
    <row r="635" spans="3:4">
      <c r="C635" s="281"/>
      <c r="D635" s="281"/>
    </row>
    <row r="636" spans="3:4">
      <c r="C636" s="281"/>
      <c r="D636" s="281"/>
    </row>
    <row r="637" spans="3:4">
      <c r="C637" s="281"/>
      <c r="D637" s="281"/>
    </row>
    <row r="638" spans="3:4">
      <c r="C638" s="281"/>
      <c r="D638" s="281"/>
    </row>
    <row r="639" spans="3:4">
      <c r="C639" s="281"/>
      <c r="D639" s="281"/>
    </row>
    <row r="640" spans="3:4">
      <c r="C640" s="281"/>
      <c r="D640" s="281"/>
    </row>
    <row r="641" spans="3:4">
      <c r="C641" s="281"/>
      <c r="D641" s="281"/>
    </row>
    <row r="642" spans="3:4">
      <c r="C642" s="281"/>
      <c r="D642" s="281"/>
    </row>
    <row r="643" spans="3:4">
      <c r="C643" s="281"/>
      <c r="D643" s="281"/>
    </row>
    <row r="644" spans="3:4">
      <c r="C644" s="281"/>
      <c r="D644" s="281"/>
    </row>
    <row r="645" spans="3:4">
      <c r="C645" s="281"/>
      <c r="D645" s="281"/>
    </row>
    <row r="646" spans="3:4">
      <c r="C646" s="281"/>
      <c r="D646" s="281"/>
    </row>
    <row r="647" spans="3:4">
      <c r="C647" s="281"/>
      <c r="D647" s="281"/>
    </row>
    <row r="648" spans="3:4">
      <c r="C648" s="281"/>
      <c r="D648" s="281"/>
    </row>
    <row r="649" spans="3:4">
      <c r="C649" s="281"/>
      <c r="D649" s="281"/>
    </row>
    <row r="650" spans="3:4">
      <c r="C650" s="281"/>
      <c r="D650" s="281"/>
    </row>
    <row r="651" spans="3:4">
      <c r="C651" s="281"/>
      <c r="D651" s="281"/>
    </row>
    <row r="652" spans="3:4">
      <c r="C652" s="281"/>
      <c r="D652" s="281"/>
    </row>
    <row r="653" spans="3:4">
      <c r="C653" s="281"/>
      <c r="D653" s="281"/>
    </row>
    <row r="654" spans="3:4">
      <c r="C654" s="281"/>
      <c r="D654" s="281"/>
    </row>
    <row r="655" spans="3:4">
      <c r="C655" s="281"/>
      <c r="D655" s="281"/>
    </row>
    <row r="656" spans="3:4">
      <c r="C656" s="281"/>
      <c r="D656" s="281"/>
    </row>
    <row r="657" spans="3:4">
      <c r="C657" s="281"/>
      <c r="D657" s="281"/>
    </row>
    <row r="658" spans="3:4">
      <c r="C658" s="281"/>
      <c r="D658" s="281"/>
    </row>
    <row r="659" spans="3:4">
      <c r="C659" s="281"/>
      <c r="D659" s="281"/>
    </row>
    <row r="660" spans="3:4">
      <c r="C660" s="281"/>
      <c r="D660" s="281"/>
    </row>
    <row r="661" spans="3:4">
      <c r="C661" s="281"/>
      <c r="D661" s="281"/>
    </row>
    <row r="662" spans="3:4">
      <c r="C662" s="281"/>
      <c r="D662" s="281"/>
    </row>
    <row r="663" spans="3:4">
      <c r="C663" s="281"/>
      <c r="D663" s="281"/>
    </row>
    <row r="664" spans="3:4">
      <c r="C664" s="281"/>
      <c r="D664" s="281"/>
    </row>
    <row r="665" spans="3:4">
      <c r="C665" s="281"/>
      <c r="D665" s="281"/>
    </row>
    <row r="666" spans="3:4">
      <c r="C666" s="281"/>
      <c r="D666" s="281"/>
    </row>
    <row r="667" spans="3:4">
      <c r="C667" s="281"/>
      <c r="D667" s="281"/>
    </row>
    <row r="668" spans="3:4">
      <c r="C668" s="281"/>
      <c r="D668" s="281"/>
    </row>
    <row r="669" spans="3:4">
      <c r="C669" s="281"/>
      <c r="D669" s="281"/>
    </row>
    <row r="670" spans="3:4">
      <c r="C670" s="281"/>
      <c r="D670" s="281"/>
    </row>
    <row r="671" spans="3:4">
      <c r="C671" s="281"/>
      <c r="D671" s="281"/>
    </row>
    <row r="672" spans="3:4">
      <c r="C672" s="281"/>
      <c r="D672" s="281"/>
    </row>
    <row r="673" spans="3:4">
      <c r="C673" s="281"/>
      <c r="D673" s="281"/>
    </row>
    <row r="674" spans="3:4">
      <c r="C674" s="281"/>
      <c r="D674" s="281"/>
    </row>
    <row r="675" spans="3:4">
      <c r="C675" s="281"/>
      <c r="D675" s="281"/>
    </row>
    <row r="676" spans="3:4">
      <c r="C676" s="281"/>
      <c r="D676" s="281"/>
    </row>
    <row r="677" spans="3:4">
      <c r="C677" s="281"/>
      <c r="D677" s="281"/>
    </row>
    <row r="678" spans="3:4">
      <c r="C678" s="281"/>
      <c r="D678" s="281"/>
    </row>
    <row r="679" spans="3:4">
      <c r="C679" s="281"/>
      <c r="D679" s="281"/>
    </row>
    <row r="680" spans="3:4">
      <c r="C680" s="281"/>
      <c r="D680" s="281"/>
    </row>
    <row r="681" spans="3:4">
      <c r="C681" s="281"/>
      <c r="D681" s="281"/>
    </row>
    <row r="682" spans="3:4">
      <c r="C682" s="281"/>
      <c r="D682" s="281"/>
    </row>
    <row r="683" spans="3:4">
      <c r="C683" s="281"/>
      <c r="D683" s="281"/>
    </row>
    <row r="684" spans="3:4">
      <c r="C684" s="281"/>
      <c r="D684" s="281"/>
    </row>
    <row r="685" spans="3:4">
      <c r="C685" s="281"/>
      <c r="D685" s="281"/>
    </row>
    <row r="686" spans="3:4">
      <c r="C686" s="281"/>
      <c r="D686" s="281"/>
    </row>
    <row r="687" spans="3:4">
      <c r="C687" s="281"/>
      <c r="D687" s="281"/>
    </row>
    <row r="688" spans="3:4">
      <c r="C688" s="281"/>
      <c r="D688" s="281"/>
    </row>
    <row r="689" spans="3:4">
      <c r="C689" s="281"/>
      <c r="D689" s="281"/>
    </row>
    <row r="690" spans="3:4">
      <c r="C690" s="281"/>
      <c r="D690" s="281"/>
    </row>
    <row r="691" spans="3:4">
      <c r="C691" s="281"/>
      <c r="D691" s="281"/>
    </row>
    <row r="692" spans="3:4">
      <c r="C692" s="281"/>
      <c r="D692" s="281"/>
    </row>
    <row r="693" spans="3:4">
      <c r="C693" s="281"/>
      <c r="D693" s="281"/>
    </row>
    <row r="694" spans="3:4">
      <c r="C694" s="281"/>
      <c r="D694" s="281"/>
    </row>
    <row r="695" spans="3:4">
      <c r="C695" s="281"/>
      <c r="D695" s="281"/>
    </row>
    <row r="696" spans="3:4">
      <c r="C696" s="281"/>
      <c r="D696" s="281"/>
    </row>
    <row r="697" spans="3:4">
      <c r="C697" s="281"/>
      <c r="D697" s="281"/>
    </row>
    <row r="698" spans="3:4">
      <c r="C698" s="281"/>
      <c r="D698" s="281"/>
    </row>
    <row r="699" spans="3:4">
      <c r="C699" s="281"/>
      <c r="D699" s="281"/>
    </row>
    <row r="700" spans="3:4">
      <c r="C700" s="281"/>
      <c r="D700" s="281"/>
    </row>
    <row r="701" spans="3:4">
      <c r="C701" s="281"/>
      <c r="D701" s="281"/>
    </row>
    <row r="702" spans="3:4">
      <c r="C702" s="281"/>
      <c r="D702" s="281"/>
    </row>
    <row r="703" spans="3:4">
      <c r="C703" s="281"/>
      <c r="D703" s="281"/>
    </row>
    <row r="704" spans="3:4">
      <c r="C704" s="281"/>
      <c r="D704" s="281"/>
    </row>
    <row r="705" spans="3:4">
      <c r="C705" s="281"/>
      <c r="D705" s="281"/>
    </row>
    <row r="706" spans="3:4">
      <c r="C706" s="281"/>
      <c r="D706" s="281"/>
    </row>
    <row r="707" spans="3:4">
      <c r="C707" s="281"/>
      <c r="D707" s="281"/>
    </row>
    <row r="708" spans="3:4">
      <c r="C708" s="281"/>
      <c r="D708" s="281"/>
    </row>
    <row r="709" spans="3:4">
      <c r="C709" s="281"/>
      <c r="D709" s="281"/>
    </row>
    <row r="710" spans="3:4">
      <c r="C710" s="281"/>
      <c r="D710" s="281"/>
    </row>
    <row r="711" spans="3:4">
      <c r="C711" s="281"/>
      <c r="D711" s="281"/>
    </row>
    <row r="712" spans="3:4">
      <c r="C712" s="281"/>
      <c r="D712" s="281"/>
    </row>
    <row r="713" spans="3:4">
      <c r="C713" s="281"/>
      <c r="D713" s="281"/>
    </row>
    <row r="714" spans="3:4">
      <c r="C714" s="281"/>
      <c r="D714" s="281"/>
    </row>
    <row r="715" spans="3:4">
      <c r="C715" s="281"/>
      <c r="D715" s="281"/>
    </row>
    <row r="716" spans="3:4">
      <c r="C716" s="281"/>
      <c r="D716" s="281"/>
    </row>
    <row r="717" spans="3:4">
      <c r="C717" s="281"/>
      <c r="D717" s="281"/>
    </row>
    <row r="718" spans="3:4">
      <c r="C718" s="281"/>
      <c r="D718" s="281"/>
    </row>
    <row r="719" spans="3:4">
      <c r="C719" s="281"/>
      <c r="D719" s="281"/>
    </row>
    <row r="720" spans="3:4">
      <c r="C720" s="281"/>
      <c r="D720" s="281"/>
    </row>
    <row r="721" spans="3:4">
      <c r="C721" s="281"/>
      <c r="D721" s="281"/>
    </row>
    <row r="722" spans="3:4">
      <c r="C722" s="281"/>
      <c r="D722" s="281"/>
    </row>
    <row r="723" spans="3:4">
      <c r="C723" s="281"/>
      <c r="D723" s="281"/>
    </row>
    <row r="724" spans="3:4">
      <c r="C724" s="281"/>
      <c r="D724" s="281"/>
    </row>
    <row r="725" spans="3:4">
      <c r="C725" s="281"/>
      <c r="D725" s="281"/>
    </row>
    <row r="726" spans="3:4">
      <c r="C726" s="281"/>
      <c r="D726" s="281"/>
    </row>
    <row r="727" spans="3:4">
      <c r="C727" s="281"/>
      <c r="D727" s="281"/>
    </row>
    <row r="728" spans="3:4">
      <c r="C728" s="281"/>
      <c r="D728"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r:id="rId1"/>
  <headerFooter alignWithMargins="0">
    <oddHeader>&amp;CMiscellaneous # 6
HAP / VOC Data</oddHeader>
    <oddFooter>&amp;L&amp;F&amp;RReport Run Date :&amp;D</oddFooter>
  </headerFooter>
  <rowBreaks count="3" manualBreakCount="3">
    <brk id="39" max="9" man="1"/>
    <brk id="63" max="9" man="1"/>
    <brk id="87" max="9" man="1"/>
  </rowBreaks>
</worksheet>
</file>

<file path=xl/worksheets/sheet19.xml><?xml version="1.0" encoding="utf-8"?>
<worksheet xmlns="http://schemas.openxmlformats.org/spreadsheetml/2006/main" xmlns:r="http://schemas.openxmlformats.org/officeDocument/2006/relationships">
  <sheetPr codeName="Sheet22"/>
  <dimension ref="A1:J115"/>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4" customWidth="1"/>
    <col min="3" max="3" width="14.28515625" style="23" customWidth="1"/>
    <col min="4" max="4" width="13.7109375" style="23" customWidth="1"/>
    <col min="5" max="9" width="10.140625" style="23" customWidth="1"/>
    <col min="10" max="10" width="10.140625" style="4" customWidth="1"/>
    <col min="11" max="16384" width="9.140625" style="4"/>
  </cols>
  <sheetData>
    <row r="1" spans="1:10">
      <c r="A1" s="34" t="s">
        <v>119</v>
      </c>
      <c r="B1" s="34"/>
      <c r="C1" s="35"/>
      <c r="D1" s="35"/>
      <c r="E1" s="540" t="s">
        <v>0</v>
      </c>
      <c r="F1" s="540"/>
      <c r="G1" s="541" t="s">
        <v>1</v>
      </c>
      <c r="H1" s="541"/>
      <c r="I1" s="541" t="s">
        <v>2</v>
      </c>
      <c r="J1" s="541"/>
    </row>
    <row r="2" spans="1:10">
      <c r="A2" s="34" t="str">
        <f>Plant</f>
        <v>Anytown</v>
      </c>
      <c r="B2" s="34"/>
      <c r="C2" s="3" t="s">
        <v>3</v>
      </c>
      <c r="D2" s="3" t="s">
        <v>4</v>
      </c>
      <c r="E2" s="540" t="s">
        <v>5</v>
      </c>
      <c r="F2" s="540"/>
      <c r="G2" s="541" t="s">
        <v>6</v>
      </c>
      <c r="H2" s="541"/>
      <c r="I2" s="541" t="s">
        <v>6</v>
      </c>
      <c r="J2" s="541"/>
    </row>
    <row r="3" spans="1:10" ht="13.5" thickBot="1">
      <c r="A3" s="34"/>
      <c r="B3" s="2" t="s">
        <v>7</v>
      </c>
      <c r="C3" s="3" t="s">
        <v>8</v>
      </c>
      <c r="D3" s="3" t="s">
        <v>8</v>
      </c>
      <c r="E3" s="3" t="s">
        <v>9</v>
      </c>
      <c r="F3" s="3" t="s">
        <v>10</v>
      </c>
      <c r="G3" s="3" t="s">
        <v>9</v>
      </c>
      <c r="H3" s="3" t="s">
        <v>10</v>
      </c>
      <c r="I3" s="3" t="s">
        <v>9</v>
      </c>
      <c r="J3" s="2" t="s">
        <v>10</v>
      </c>
    </row>
    <row r="4" spans="1:10" hidden="1">
      <c r="A4" s="36"/>
      <c r="B4" s="42"/>
      <c r="C4" s="9"/>
      <c r="D4" s="10"/>
      <c r="E4" s="44"/>
      <c r="F4" s="47"/>
      <c r="G4" s="9"/>
      <c r="H4" s="10"/>
      <c r="I4" s="44"/>
      <c r="J4" s="37"/>
    </row>
    <row r="5" spans="1:10" hidden="1">
      <c r="A5" s="38"/>
      <c r="B5" s="12"/>
      <c r="C5" s="13"/>
      <c r="D5" s="14"/>
      <c r="E5" s="45"/>
      <c r="F5" s="48"/>
      <c r="G5" s="13"/>
      <c r="H5" s="14"/>
      <c r="I5" s="45"/>
      <c r="J5" s="39"/>
    </row>
    <row r="6" spans="1:10" hidden="1">
      <c r="A6" s="38"/>
      <c r="B6" s="12"/>
      <c r="C6" s="13"/>
      <c r="D6" s="14"/>
      <c r="E6" s="45"/>
      <c r="F6" s="48"/>
      <c r="G6" s="13"/>
      <c r="H6" s="14"/>
      <c r="I6" s="45"/>
      <c r="J6" s="39"/>
    </row>
    <row r="7" spans="1:10" hidden="1">
      <c r="A7" s="38"/>
      <c r="B7" s="12"/>
      <c r="C7" s="13"/>
      <c r="D7" s="14"/>
      <c r="E7" s="45"/>
      <c r="F7" s="48"/>
      <c r="G7" s="13"/>
      <c r="H7" s="14"/>
      <c r="I7" s="45"/>
      <c r="J7" s="39"/>
    </row>
    <row r="8" spans="1:10" hidden="1">
      <c r="A8" s="38"/>
      <c r="B8" s="12"/>
      <c r="C8" s="13"/>
      <c r="D8" s="14"/>
      <c r="E8" s="45"/>
      <c r="F8" s="48"/>
      <c r="G8" s="13"/>
      <c r="H8" s="14"/>
      <c r="I8" s="45"/>
      <c r="J8" s="39"/>
    </row>
    <row r="9" spans="1:10" hidden="1">
      <c r="A9" s="38"/>
      <c r="B9" s="12"/>
      <c r="C9" s="13"/>
      <c r="D9" s="14"/>
      <c r="E9" s="45"/>
      <c r="F9" s="48"/>
      <c r="G9" s="13"/>
      <c r="H9" s="14"/>
      <c r="I9" s="45"/>
      <c r="J9" s="39"/>
    </row>
    <row r="10" spans="1:10" hidden="1">
      <c r="A10" s="38"/>
      <c r="B10" s="12"/>
      <c r="C10" s="13"/>
      <c r="D10" s="14"/>
      <c r="E10" s="45"/>
      <c r="F10" s="48"/>
      <c r="G10" s="13"/>
      <c r="H10" s="14"/>
      <c r="I10" s="45"/>
      <c r="J10" s="39"/>
    </row>
    <row r="11" spans="1:10" hidden="1">
      <c r="A11" s="38"/>
      <c r="B11" s="12"/>
      <c r="C11" s="13"/>
      <c r="D11" s="14"/>
      <c r="E11" s="45"/>
      <c r="F11" s="48"/>
      <c r="G11" s="13"/>
      <c r="H11" s="14"/>
      <c r="I11" s="45"/>
      <c r="J11" s="39"/>
    </row>
    <row r="12" spans="1:10" hidden="1">
      <c r="A12" s="38"/>
      <c r="B12" s="12"/>
      <c r="C12" s="13"/>
      <c r="D12" s="14"/>
      <c r="E12" s="45"/>
      <c r="F12" s="48"/>
      <c r="G12" s="13"/>
      <c r="H12" s="14"/>
      <c r="I12" s="45"/>
      <c r="J12" s="39"/>
    </row>
    <row r="13" spans="1:10" hidden="1">
      <c r="A13" s="38"/>
      <c r="B13" s="12"/>
      <c r="C13" s="13"/>
      <c r="D13" s="14"/>
      <c r="E13" s="45"/>
      <c r="F13" s="48"/>
      <c r="G13" s="13"/>
      <c r="H13" s="14"/>
      <c r="I13" s="45"/>
      <c r="J13" s="39"/>
    </row>
    <row r="14" spans="1:10" hidden="1">
      <c r="A14" s="38"/>
      <c r="B14" s="12"/>
      <c r="C14" s="13"/>
      <c r="D14" s="14"/>
      <c r="E14" s="45"/>
      <c r="F14" s="48"/>
      <c r="G14" s="13"/>
      <c r="H14" s="14"/>
      <c r="I14" s="45"/>
      <c r="J14" s="39"/>
    </row>
    <row r="15" spans="1:10" ht="13.5" hidden="1" thickBot="1">
      <c r="A15" s="40"/>
      <c r="B15" s="16"/>
      <c r="C15" s="17"/>
      <c r="D15" s="18"/>
      <c r="E15" s="46"/>
      <c r="F15" s="49"/>
      <c r="G15" s="17"/>
      <c r="H15" s="18"/>
      <c r="I15" s="46"/>
      <c r="J15" s="41"/>
    </row>
    <row r="16" spans="1:10" s="257" customFormat="1" hidden="1">
      <c r="A16" s="250"/>
      <c r="B16" s="251"/>
      <c r="C16" s="252"/>
      <c r="D16" s="253"/>
      <c r="E16" s="254"/>
      <c r="F16" s="255"/>
      <c r="G16" s="254"/>
      <c r="H16" s="255"/>
      <c r="I16" s="254"/>
      <c r="J16" s="256"/>
    </row>
    <row r="17" spans="1:10" s="257" customFormat="1" hidden="1">
      <c r="A17" s="250"/>
      <c r="B17" s="251"/>
      <c r="C17" s="252"/>
      <c r="D17" s="253"/>
      <c r="E17" s="254"/>
      <c r="F17" s="255"/>
      <c r="G17" s="254"/>
      <c r="H17" s="255"/>
      <c r="I17" s="254"/>
      <c r="J17" s="256"/>
    </row>
    <row r="18" spans="1:10" s="257" customFormat="1" hidden="1">
      <c r="A18" s="250"/>
      <c r="B18" s="251"/>
      <c r="C18" s="252"/>
      <c r="D18" s="253"/>
      <c r="E18" s="254"/>
      <c r="F18" s="255"/>
      <c r="G18" s="254"/>
      <c r="H18" s="255"/>
      <c r="I18" s="254"/>
      <c r="J18" s="256"/>
    </row>
    <row r="19" spans="1:10" s="257" customFormat="1" hidden="1">
      <c r="A19" s="250"/>
      <c r="B19" s="251"/>
      <c r="C19" s="252"/>
      <c r="D19" s="253"/>
      <c r="E19" s="254"/>
      <c r="F19" s="255"/>
      <c r="G19" s="254"/>
      <c r="H19" s="255"/>
      <c r="I19" s="254"/>
      <c r="J19" s="256"/>
    </row>
    <row r="20" spans="1:10" s="257" customFormat="1" hidden="1">
      <c r="A20" s="250"/>
      <c r="B20" s="251"/>
      <c r="C20" s="252"/>
      <c r="D20" s="253"/>
      <c r="E20" s="254"/>
      <c r="F20" s="255"/>
      <c r="G20" s="254"/>
      <c r="H20" s="255"/>
      <c r="I20" s="254"/>
      <c r="J20" s="256"/>
    </row>
    <row r="21" spans="1:10" s="257" customFormat="1" hidden="1">
      <c r="A21" s="250"/>
      <c r="B21" s="251"/>
      <c r="C21" s="252"/>
      <c r="D21" s="253"/>
      <c r="E21" s="254"/>
      <c r="F21" s="255"/>
      <c r="G21" s="254"/>
      <c r="H21" s="255"/>
      <c r="I21" s="254"/>
      <c r="J21" s="256"/>
    </row>
    <row r="22" spans="1:10" s="257" customFormat="1" hidden="1">
      <c r="A22" s="250"/>
      <c r="B22" s="251"/>
      <c r="C22" s="252"/>
      <c r="D22" s="253"/>
      <c r="E22" s="254"/>
      <c r="F22" s="255"/>
      <c r="G22" s="254"/>
      <c r="H22" s="255"/>
      <c r="I22" s="254"/>
      <c r="J22" s="256"/>
    </row>
    <row r="23" spans="1:10" s="257" customFormat="1" hidden="1">
      <c r="A23" s="250"/>
      <c r="B23" s="251"/>
      <c r="C23" s="252"/>
      <c r="D23" s="253"/>
      <c r="E23" s="254"/>
      <c r="F23" s="255"/>
      <c r="G23" s="254"/>
      <c r="H23" s="255"/>
      <c r="I23" s="254"/>
      <c r="J23" s="256"/>
    </row>
    <row r="24" spans="1:10" s="257" customFormat="1" hidden="1">
      <c r="A24" s="250"/>
      <c r="B24" s="251"/>
      <c r="C24" s="252"/>
      <c r="D24" s="253"/>
      <c r="E24" s="254"/>
      <c r="F24" s="255"/>
      <c r="G24" s="254"/>
      <c r="H24" s="255"/>
      <c r="I24" s="254"/>
      <c r="J24" s="256"/>
    </row>
    <row r="25" spans="1:10" s="257" customFormat="1" hidden="1">
      <c r="A25" s="250"/>
      <c r="B25" s="251"/>
      <c r="C25" s="252"/>
      <c r="D25" s="253"/>
      <c r="E25" s="254"/>
      <c r="F25" s="255"/>
      <c r="G25" s="254"/>
      <c r="H25" s="255"/>
      <c r="I25" s="254"/>
      <c r="J25" s="256"/>
    </row>
    <row r="26" spans="1:10" s="257" customFormat="1" hidden="1">
      <c r="A26" s="250"/>
      <c r="B26" s="251"/>
      <c r="C26" s="252"/>
      <c r="D26" s="253"/>
      <c r="E26" s="254"/>
      <c r="F26" s="255"/>
      <c r="G26" s="254"/>
      <c r="H26" s="255"/>
      <c r="I26" s="254"/>
      <c r="J26" s="256"/>
    </row>
    <row r="27" spans="1:10" s="257" customFormat="1" hidden="1">
      <c r="A27" s="250"/>
      <c r="B27" s="251"/>
      <c r="C27" s="252"/>
      <c r="D27" s="253"/>
      <c r="E27" s="254"/>
      <c r="F27" s="255"/>
      <c r="G27" s="254"/>
      <c r="H27" s="255"/>
      <c r="I27" s="254"/>
      <c r="J27" s="256"/>
    </row>
    <row r="28" spans="1:10" s="257" customFormat="1" hidden="1">
      <c r="A28" s="250"/>
      <c r="B28" s="251"/>
      <c r="C28" s="252"/>
      <c r="D28" s="253"/>
      <c r="E28" s="254"/>
      <c r="F28" s="255"/>
      <c r="G28" s="254"/>
      <c r="H28" s="255"/>
      <c r="I28" s="254"/>
      <c r="J28" s="256"/>
    </row>
    <row r="29" spans="1:10" s="257" customFormat="1" hidden="1">
      <c r="A29" s="250"/>
      <c r="B29" s="251"/>
      <c r="C29" s="252"/>
      <c r="D29" s="253"/>
      <c r="E29" s="254"/>
      <c r="F29" s="255"/>
      <c r="G29" s="254"/>
      <c r="H29" s="255"/>
      <c r="I29" s="254"/>
      <c r="J29" s="256"/>
    </row>
    <row r="30" spans="1:10" s="257" customFormat="1" hidden="1">
      <c r="A30" s="250"/>
      <c r="B30" s="251"/>
      <c r="C30" s="252"/>
      <c r="D30" s="253"/>
      <c r="E30" s="254"/>
      <c r="F30" s="255"/>
      <c r="G30" s="254"/>
      <c r="H30" s="255"/>
      <c r="I30" s="254"/>
      <c r="J30" s="256"/>
    </row>
    <row r="31" spans="1:10" s="257" customFormat="1" hidden="1">
      <c r="A31" s="250"/>
      <c r="B31" s="251"/>
      <c r="C31" s="252"/>
      <c r="D31" s="253"/>
      <c r="E31" s="254"/>
      <c r="F31" s="255"/>
      <c r="G31" s="254"/>
      <c r="H31" s="255"/>
      <c r="I31" s="254"/>
      <c r="J31" s="256"/>
    </row>
    <row r="32" spans="1:10" s="257" customFormat="1" hidden="1">
      <c r="A32" s="250"/>
      <c r="B32" s="251"/>
      <c r="C32" s="252"/>
      <c r="D32" s="253"/>
      <c r="E32" s="254"/>
      <c r="F32" s="255"/>
      <c r="G32" s="254"/>
      <c r="H32" s="255"/>
      <c r="I32" s="254"/>
      <c r="J32" s="256"/>
    </row>
    <row r="33" spans="1:10" s="257" customFormat="1" hidden="1">
      <c r="A33" s="250"/>
      <c r="B33" s="251"/>
      <c r="C33" s="252"/>
      <c r="D33" s="253"/>
      <c r="E33" s="254"/>
      <c r="F33" s="255"/>
      <c r="G33" s="254"/>
      <c r="H33" s="255"/>
      <c r="I33" s="254"/>
      <c r="J33" s="256"/>
    </row>
    <row r="34" spans="1:10" s="257" customFormat="1" hidden="1">
      <c r="A34" s="250"/>
      <c r="B34" s="251"/>
      <c r="C34" s="252"/>
      <c r="D34" s="253"/>
      <c r="E34" s="254"/>
      <c r="F34" s="255"/>
      <c r="G34" s="254"/>
      <c r="H34" s="255"/>
      <c r="I34" s="254"/>
      <c r="J34" s="256"/>
    </row>
    <row r="35" spans="1:10" s="257" customFormat="1" hidden="1">
      <c r="A35" s="250"/>
      <c r="B35" s="251"/>
      <c r="C35" s="252"/>
      <c r="D35" s="253"/>
      <c r="E35" s="254"/>
      <c r="F35" s="255"/>
      <c r="G35" s="254"/>
      <c r="H35" s="255"/>
      <c r="I35" s="254"/>
      <c r="J35" s="256"/>
    </row>
    <row r="36" spans="1:10" s="257" customFormat="1" hidden="1">
      <c r="A36" s="250"/>
      <c r="B36" s="251"/>
      <c r="C36" s="252"/>
      <c r="D36" s="253"/>
      <c r="E36" s="254"/>
      <c r="F36" s="255"/>
      <c r="G36" s="254"/>
      <c r="H36" s="255"/>
      <c r="I36" s="254"/>
      <c r="J36" s="256"/>
    </row>
    <row r="37" spans="1:10" s="257" customFormat="1" hidden="1">
      <c r="A37" s="250"/>
      <c r="B37" s="251"/>
      <c r="C37" s="252"/>
      <c r="D37" s="253"/>
      <c r="E37" s="254"/>
      <c r="F37" s="255"/>
      <c r="G37" s="254"/>
      <c r="H37" s="255"/>
      <c r="I37" s="254"/>
      <c r="J37" s="256"/>
    </row>
    <row r="38" spans="1:10" s="257" customFormat="1" hidden="1">
      <c r="A38" s="250"/>
      <c r="B38" s="251"/>
      <c r="C38" s="252"/>
      <c r="D38" s="253"/>
      <c r="E38" s="254"/>
      <c r="F38" s="255"/>
      <c r="G38" s="254"/>
      <c r="H38" s="255"/>
      <c r="I38" s="254"/>
      <c r="J38" s="256"/>
    </row>
    <row r="39" spans="1:10" s="257" customFormat="1" ht="13.5" hidden="1" thickBot="1">
      <c r="A39" s="250"/>
      <c r="B39" s="251"/>
      <c r="C39" s="252"/>
      <c r="D39" s="253"/>
      <c r="E39" s="254"/>
      <c r="F39" s="255"/>
      <c r="G39" s="254"/>
      <c r="H39" s="255"/>
      <c r="I39" s="254"/>
      <c r="J39" s="256"/>
    </row>
    <row r="40" spans="1:10">
      <c r="A40" s="36"/>
      <c r="B40" s="504">
        <v>39083</v>
      </c>
      <c r="C40" s="446"/>
      <c r="D40" s="447"/>
      <c r="E40" s="436"/>
      <c r="F40" s="437"/>
      <c r="G40" s="436"/>
      <c r="H40" s="437"/>
      <c r="I40" s="436"/>
      <c r="J40" s="438"/>
    </row>
    <row r="41" spans="1:10">
      <c r="A41" s="3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row>
    <row r="42" spans="1:10">
      <c r="A42" s="38"/>
      <c r="B42" s="502">
        <v>39142</v>
      </c>
      <c r="C42" s="448"/>
      <c r="D42" s="449"/>
      <c r="E42" s="439" t="str">
        <f t="shared" si="0"/>
        <v/>
      </c>
      <c r="F42" s="440" t="str">
        <f t="shared" si="1"/>
        <v/>
      </c>
      <c r="G42" s="439" t="str">
        <f t="shared" si="2"/>
        <v/>
      </c>
      <c r="H42" s="440" t="str">
        <f t="shared" si="3"/>
        <v/>
      </c>
      <c r="I42" s="439"/>
      <c r="J42" s="441"/>
    </row>
    <row r="43" spans="1:10">
      <c r="A43" s="38"/>
      <c r="B43" s="502">
        <v>39173</v>
      </c>
      <c r="C43" s="448"/>
      <c r="D43" s="449"/>
      <c r="E43" s="439" t="str">
        <f t="shared" si="0"/>
        <v/>
      </c>
      <c r="F43" s="440" t="str">
        <f t="shared" si="1"/>
        <v/>
      </c>
      <c r="G43" s="439" t="str">
        <f t="shared" si="2"/>
        <v/>
      </c>
      <c r="H43" s="440" t="str">
        <f t="shared" si="3"/>
        <v/>
      </c>
      <c r="I43" s="439"/>
      <c r="J43" s="441"/>
    </row>
    <row r="44" spans="1:10">
      <c r="A44" s="38"/>
      <c r="B44" s="502">
        <v>39203</v>
      </c>
      <c r="C44" s="448"/>
      <c r="D44" s="449"/>
      <c r="E44" s="439" t="str">
        <f t="shared" si="0"/>
        <v/>
      </c>
      <c r="F44" s="440" t="str">
        <f t="shared" si="1"/>
        <v/>
      </c>
      <c r="G44" s="439" t="str">
        <f t="shared" si="2"/>
        <v/>
      </c>
      <c r="H44" s="440" t="str">
        <f t="shared" si="3"/>
        <v/>
      </c>
      <c r="I44" s="439"/>
      <c r="J44" s="441"/>
    </row>
    <row r="45" spans="1:10">
      <c r="A45" s="38"/>
      <c r="B45" s="502">
        <v>39234</v>
      </c>
      <c r="C45" s="448"/>
      <c r="D45" s="449"/>
      <c r="E45" s="439" t="str">
        <f t="shared" si="0"/>
        <v/>
      </c>
      <c r="F45" s="440" t="str">
        <f t="shared" si="1"/>
        <v/>
      </c>
      <c r="G45" s="439" t="str">
        <f t="shared" si="2"/>
        <v/>
      </c>
      <c r="H45" s="440" t="str">
        <f t="shared" si="3"/>
        <v/>
      </c>
      <c r="I45" s="439"/>
      <c r="J45" s="441"/>
    </row>
    <row r="46" spans="1:10">
      <c r="A46" s="38"/>
      <c r="B46" s="502">
        <v>39264</v>
      </c>
      <c r="C46" s="448"/>
      <c r="D46" s="449"/>
      <c r="E46" s="439" t="str">
        <f t="shared" si="0"/>
        <v/>
      </c>
      <c r="F46" s="440" t="str">
        <f t="shared" si="1"/>
        <v/>
      </c>
      <c r="G46" s="439" t="str">
        <f t="shared" si="2"/>
        <v/>
      </c>
      <c r="H46" s="440" t="str">
        <f t="shared" si="3"/>
        <v/>
      </c>
      <c r="I46" s="439"/>
      <c r="J46" s="441"/>
    </row>
    <row r="47" spans="1:10">
      <c r="A47" s="38"/>
      <c r="B47" s="502">
        <v>39295</v>
      </c>
      <c r="C47" s="448"/>
      <c r="D47" s="449"/>
      <c r="E47" s="439" t="str">
        <f t="shared" si="0"/>
        <v/>
      </c>
      <c r="F47" s="440" t="str">
        <f t="shared" si="1"/>
        <v/>
      </c>
      <c r="G47" s="439" t="str">
        <f t="shared" si="2"/>
        <v/>
      </c>
      <c r="H47" s="440" t="str">
        <f t="shared" si="3"/>
        <v/>
      </c>
      <c r="I47" s="439"/>
      <c r="J47" s="441"/>
    </row>
    <row r="48" spans="1:10">
      <c r="A48" s="38"/>
      <c r="B48" s="502">
        <v>39326</v>
      </c>
      <c r="C48" s="448"/>
      <c r="D48" s="449"/>
      <c r="E48" s="439" t="str">
        <f t="shared" si="0"/>
        <v/>
      </c>
      <c r="F48" s="440" t="str">
        <f t="shared" si="1"/>
        <v/>
      </c>
      <c r="G48" s="439" t="str">
        <f t="shared" si="2"/>
        <v/>
      </c>
      <c r="H48" s="440" t="str">
        <f t="shared" si="3"/>
        <v/>
      </c>
      <c r="I48" s="439"/>
      <c r="J48" s="441"/>
    </row>
    <row r="49" spans="1:10">
      <c r="A49" s="38"/>
      <c r="B49" s="502">
        <v>39356</v>
      </c>
      <c r="C49" s="448"/>
      <c r="D49" s="449"/>
      <c r="E49" s="439" t="str">
        <f t="shared" si="0"/>
        <v/>
      </c>
      <c r="F49" s="440" t="str">
        <f t="shared" si="1"/>
        <v/>
      </c>
      <c r="G49" s="439" t="str">
        <f t="shared" si="2"/>
        <v/>
      </c>
      <c r="H49" s="440" t="str">
        <f t="shared" si="3"/>
        <v/>
      </c>
      <c r="I49" s="439"/>
      <c r="J49" s="441"/>
    </row>
    <row r="50" spans="1:10">
      <c r="A50" s="38"/>
      <c r="B50" s="502">
        <v>39387</v>
      </c>
      <c r="C50" s="448"/>
      <c r="D50" s="449"/>
      <c r="E50" s="439" t="str">
        <f t="shared" si="0"/>
        <v/>
      </c>
      <c r="F50" s="440" t="str">
        <f t="shared" si="1"/>
        <v/>
      </c>
      <c r="G50" s="439" t="str">
        <f t="shared" si="2"/>
        <v/>
      </c>
      <c r="H50" s="440" t="str">
        <f t="shared" si="3"/>
        <v/>
      </c>
      <c r="I50" s="439"/>
      <c r="J50" s="441"/>
    </row>
    <row r="51" spans="1:10" ht="13.5" thickBot="1">
      <c r="A51" s="40"/>
      <c r="B51" s="503">
        <v>39417</v>
      </c>
      <c r="C51" s="450"/>
      <c r="D51" s="451"/>
      <c r="E51" s="442" t="str">
        <f t="shared" ref="E51:E82" si="4">IF(C51="","",AVERAGE(C40:C51))</f>
        <v/>
      </c>
      <c r="F51" s="443" t="str">
        <f t="shared" ref="F51:F82" si="5">IF(D51="","",AVERAGE(D40:D51))</f>
        <v/>
      </c>
      <c r="G51" s="444" t="str">
        <f t="shared" ref="G51:G82" si="6">IF(E51="","",SUM(C40:C51))</f>
        <v/>
      </c>
      <c r="H51" s="443" t="str">
        <f t="shared" ref="H51:H82" si="7">IF(F51="","",SUM(D40:D51))</f>
        <v/>
      </c>
      <c r="I51" s="442">
        <f>SUM(C40:C51)</f>
        <v>0</v>
      </c>
      <c r="J51" s="445">
        <f>SUM(D40:D51)</f>
        <v>0</v>
      </c>
    </row>
    <row r="52" spans="1:10">
      <c r="A52" s="36"/>
      <c r="B52" s="504">
        <v>39448</v>
      </c>
      <c r="C52" s="446"/>
      <c r="D52" s="447"/>
      <c r="E52" s="436" t="str">
        <f t="shared" si="4"/>
        <v/>
      </c>
      <c r="F52" s="437" t="str">
        <f t="shared" si="5"/>
        <v/>
      </c>
      <c r="G52" s="436" t="str">
        <f t="shared" si="6"/>
        <v/>
      </c>
      <c r="H52" s="437" t="str">
        <f t="shared" si="7"/>
        <v/>
      </c>
      <c r="I52" s="436"/>
      <c r="J52" s="438"/>
    </row>
    <row r="53" spans="1:10">
      <c r="A53" s="38"/>
      <c r="B53" s="502">
        <v>39479</v>
      </c>
      <c r="C53" s="448"/>
      <c r="D53" s="449"/>
      <c r="E53" s="439" t="str">
        <f t="shared" si="4"/>
        <v/>
      </c>
      <c r="F53" s="440" t="str">
        <f t="shared" si="5"/>
        <v/>
      </c>
      <c r="G53" s="439" t="str">
        <f t="shared" si="6"/>
        <v/>
      </c>
      <c r="H53" s="440" t="str">
        <f t="shared" si="7"/>
        <v/>
      </c>
      <c r="I53" s="439"/>
      <c r="J53" s="441"/>
    </row>
    <row r="54" spans="1:10">
      <c r="A54" s="38"/>
      <c r="B54" s="502">
        <v>39508</v>
      </c>
      <c r="C54" s="448"/>
      <c r="D54" s="449"/>
      <c r="E54" s="439" t="str">
        <f t="shared" si="4"/>
        <v/>
      </c>
      <c r="F54" s="440" t="str">
        <f t="shared" si="5"/>
        <v/>
      </c>
      <c r="G54" s="439" t="str">
        <f t="shared" si="6"/>
        <v/>
      </c>
      <c r="H54" s="440" t="str">
        <f t="shared" si="7"/>
        <v/>
      </c>
      <c r="I54" s="439"/>
      <c r="J54" s="441"/>
    </row>
    <row r="55" spans="1:10">
      <c r="A55" s="38"/>
      <c r="B55" s="502">
        <v>39539</v>
      </c>
      <c r="C55" s="448"/>
      <c r="D55" s="449"/>
      <c r="E55" s="439" t="str">
        <f t="shared" si="4"/>
        <v/>
      </c>
      <c r="F55" s="440" t="str">
        <f t="shared" si="5"/>
        <v/>
      </c>
      <c r="G55" s="439" t="str">
        <f t="shared" si="6"/>
        <v/>
      </c>
      <c r="H55" s="440" t="str">
        <f t="shared" si="7"/>
        <v/>
      </c>
      <c r="I55" s="439"/>
      <c r="J55" s="441"/>
    </row>
    <row r="56" spans="1:10">
      <c r="A56" s="38"/>
      <c r="B56" s="502">
        <v>39569</v>
      </c>
      <c r="C56" s="448"/>
      <c r="D56" s="449"/>
      <c r="E56" s="439" t="str">
        <f t="shared" si="4"/>
        <v/>
      </c>
      <c r="F56" s="440" t="str">
        <f t="shared" si="5"/>
        <v/>
      </c>
      <c r="G56" s="439" t="str">
        <f t="shared" si="6"/>
        <v/>
      </c>
      <c r="H56" s="440" t="str">
        <f t="shared" si="7"/>
        <v/>
      </c>
      <c r="I56" s="439"/>
      <c r="J56" s="441"/>
    </row>
    <row r="57" spans="1:10">
      <c r="A57" s="38"/>
      <c r="B57" s="502">
        <v>39600</v>
      </c>
      <c r="C57" s="448"/>
      <c r="D57" s="449"/>
      <c r="E57" s="439" t="str">
        <f t="shared" si="4"/>
        <v/>
      </c>
      <c r="F57" s="440" t="str">
        <f t="shared" si="5"/>
        <v/>
      </c>
      <c r="G57" s="439" t="str">
        <f t="shared" si="6"/>
        <v/>
      </c>
      <c r="H57" s="440" t="str">
        <f t="shared" si="7"/>
        <v/>
      </c>
      <c r="I57" s="439"/>
      <c r="J57" s="441"/>
    </row>
    <row r="58" spans="1:10">
      <c r="A58" s="38"/>
      <c r="B58" s="502">
        <v>39630</v>
      </c>
      <c r="C58" s="448"/>
      <c r="D58" s="449"/>
      <c r="E58" s="439" t="str">
        <f t="shared" si="4"/>
        <v/>
      </c>
      <c r="F58" s="440" t="str">
        <f t="shared" si="5"/>
        <v/>
      </c>
      <c r="G58" s="439" t="str">
        <f t="shared" si="6"/>
        <v/>
      </c>
      <c r="H58" s="440" t="str">
        <f t="shared" si="7"/>
        <v/>
      </c>
      <c r="I58" s="439"/>
      <c r="J58" s="441"/>
    </row>
    <row r="59" spans="1:10">
      <c r="A59" s="38"/>
      <c r="B59" s="502">
        <v>39661</v>
      </c>
      <c r="C59" s="448"/>
      <c r="D59" s="449"/>
      <c r="E59" s="439" t="str">
        <f t="shared" si="4"/>
        <v/>
      </c>
      <c r="F59" s="440" t="str">
        <f t="shared" si="5"/>
        <v/>
      </c>
      <c r="G59" s="439" t="str">
        <f t="shared" si="6"/>
        <v/>
      </c>
      <c r="H59" s="440" t="str">
        <f t="shared" si="7"/>
        <v/>
      </c>
      <c r="I59" s="439"/>
      <c r="J59" s="441"/>
    </row>
    <row r="60" spans="1:10">
      <c r="A60" s="38"/>
      <c r="B60" s="502">
        <v>39692</v>
      </c>
      <c r="C60" s="448"/>
      <c r="D60" s="449"/>
      <c r="E60" s="439" t="str">
        <f t="shared" si="4"/>
        <v/>
      </c>
      <c r="F60" s="440" t="str">
        <f t="shared" si="5"/>
        <v/>
      </c>
      <c r="G60" s="439" t="str">
        <f t="shared" si="6"/>
        <v/>
      </c>
      <c r="H60" s="440" t="str">
        <f t="shared" si="7"/>
        <v/>
      </c>
      <c r="I60" s="439"/>
      <c r="J60" s="441"/>
    </row>
    <row r="61" spans="1:10">
      <c r="A61" s="38"/>
      <c r="B61" s="502">
        <v>39722</v>
      </c>
      <c r="C61" s="448"/>
      <c r="D61" s="449"/>
      <c r="E61" s="439" t="str">
        <f t="shared" si="4"/>
        <v/>
      </c>
      <c r="F61" s="440" t="str">
        <f t="shared" si="5"/>
        <v/>
      </c>
      <c r="G61" s="439" t="str">
        <f t="shared" si="6"/>
        <v/>
      </c>
      <c r="H61" s="440" t="str">
        <f t="shared" si="7"/>
        <v/>
      </c>
      <c r="I61" s="439"/>
      <c r="J61" s="441"/>
    </row>
    <row r="62" spans="1:10">
      <c r="A62" s="38"/>
      <c r="B62" s="502">
        <v>39753</v>
      </c>
      <c r="C62" s="448"/>
      <c r="D62" s="449"/>
      <c r="E62" s="439" t="str">
        <f t="shared" si="4"/>
        <v/>
      </c>
      <c r="F62" s="440" t="str">
        <f t="shared" si="5"/>
        <v/>
      </c>
      <c r="G62" s="439" t="str">
        <f t="shared" si="6"/>
        <v/>
      </c>
      <c r="H62" s="440" t="str">
        <f t="shared" si="7"/>
        <v/>
      </c>
      <c r="I62" s="439"/>
      <c r="J62" s="441"/>
    </row>
    <row r="63" spans="1:10" ht="13.5" thickBot="1">
      <c r="A63" s="40"/>
      <c r="B63" s="503">
        <v>39783</v>
      </c>
      <c r="C63" s="450"/>
      <c r="D63" s="451"/>
      <c r="E63" s="442" t="str">
        <f t="shared" si="4"/>
        <v/>
      </c>
      <c r="F63" s="443" t="str">
        <f t="shared" si="5"/>
        <v/>
      </c>
      <c r="G63" s="444" t="str">
        <f t="shared" si="6"/>
        <v/>
      </c>
      <c r="H63" s="443" t="str">
        <f t="shared" si="7"/>
        <v/>
      </c>
      <c r="I63" s="442">
        <f>SUM(C52:C63)</f>
        <v>0</v>
      </c>
      <c r="J63" s="445">
        <f>SUM(D52:D63)</f>
        <v>0</v>
      </c>
    </row>
    <row r="64" spans="1:10">
      <c r="A64" s="36"/>
      <c r="B64" s="504">
        <v>39814</v>
      </c>
      <c r="C64" s="446"/>
      <c r="D64" s="447"/>
      <c r="E64" s="436" t="str">
        <f t="shared" si="4"/>
        <v/>
      </c>
      <c r="F64" s="437" t="str">
        <f t="shared" si="5"/>
        <v/>
      </c>
      <c r="G64" s="436" t="str">
        <f t="shared" si="6"/>
        <v/>
      </c>
      <c r="H64" s="437" t="str">
        <f t="shared" si="7"/>
        <v/>
      </c>
      <c r="I64" s="436"/>
      <c r="J64" s="438"/>
    </row>
    <row r="65" spans="1:10">
      <c r="A65" s="38"/>
      <c r="B65" s="502">
        <v>39845</v>
      </c>
      <c r="C65" s="448"/>
      <c r="D65" s="449"/>
      <c r="E65" s="439" t="str">
        <f t="shared" si="4"/>
        <v/>
      </c>
      <c r="F65" s="440" t="str">
        <f t="shared" si="5"/>
        <v/>
      </c>
      <c r="G65" s="439" t="str">
        <f t="shared" si="6"/>
        <v/>
      </c>
      <c r="H65" s="440" t="str">
        <f t="shared" si="7"/>
        <v/>
      </c>
      <c r="I65" s="439"/>
      <c r="J65" s="441"/>
    </row>
    <row r="66" spans="1:10">
      <c r="A66" s="38"/>
      <c r="B66" s="502">
        <v>39873</v>
      </c>
      <c r="C66" s="448"/>
      <c r="D66" s="449"/>
      <c r="E66" s="439" t="str">
        <f t="shared" si="4"/>
        <v/>
      </c>
      <c r="F66" s="440" t="str">
        <f t="shared" si="5"/>
        <v/>
      </c>
      <c r="G66" s="439" t="str">
        <f t="shared" si="6"/>
        <v/>
      </c>
      <c r="H66" s="440" t="str">
        <f t="shared" si="7"/>
        <v/>
      </c>
      <c r="I66" s="439"/>
      <c r="J66" s="441"/>
    </row>
    <row r="67" spans="1:10">
      <c r="A67" s="38"/>
      <c r="B67" s="502">
        <v>39904</v>
      </c>
      <c r="C67" s="448"/>
      <c r="D67" s="449"/>
      <c r="E67" s="439" t="str">
        <f t="shared" si="4"/>
        <v/>
      </c>
      <c r="F67" s="440" t="str">
        <f t="shared" si="5"/>
        <v/>
      </c>
      <c r="G67" s="439" t="str">
        <f t="shared" si="6"/>
        <v/>
      </c>
      <c r="H67" s="440" t="str">
        <f t="shared" si="7"/>
        <v/>
      </c>
      <c r="I67" s="439"/>
      <c r="J67" s="441"/>
    </row>
    <row r="68" spans="1:10">
      <c r="A68" s="38"/>
      <c r="B68" s="502">
        <v>39934</v>
      </c>
      <c r="C68" s="448"/>
      <c r="D68" s="449"/>
      <c r="E68" s="439" t="str">
        <f t="shared" si="4"/>
        <v/>
      </c>
      <c r="F68" s="440" t="str">
        <f t="shared" si="5"/>
        <v/>
      </c>
      <c r="G68" s="439" t="str">
        <f t="shared" si="6"/>
        <v/>
      </c>
      <c r="H68" s="440" t="str">
        <f t="shared" si="7"/>
        <v/>
      </c>
      <c r="I68" s="439"/>
      <c r="J68" s="441"/>
    </row>
    <row r="69" spans="1:10">
      <c r="A69" s="38"/>
      <c r="B69" s="502">
        <v>39965</v>
      </c>
      <c r="C69" s="448"/>
      <c r="D69" s="449"/>
      <c r="E69" s="439" t="str">
        <f t="shared" si="4"/>
        <v/>
      </c>
      <c r="F69" s="440" t="str">
        <f t="shared" si="5"/>
        <v/>
      </c>
      <c r="G69" s="439" t="str">
        <f t="shared" si="6"/>
        <v/>
      </c>
      <c r="H69" s="440" t="str">
        <f t="shared" si="7"/>
        <v/>
      </c>
      <c r="I69" s="439"/>
      <c r="J69" s="441"/>
    </row>
    <row r="70" spans="1:10">
      <c r="A70" s="38"/>
      <c r="B70" s="502">
        <v>39995</v>
      </c>
      <c r="C70" s="448"/>
      <c r="D70" s="449"/>
      <c r="E70" s="439" t="str">
        <f t="shared" si="4"/>
        <v/>
      </c>
      <c r="F70" s="440" t="str">
        <f t="shared" si="5"/>
        <v/>
      </c>
      <c r="G70" s="439" t="str">
        <f t="shared" si="6"/>
        <v/>
      </c>
      <c r="H70" s="440" t="str">
        <f t="shared" si="7"/>
        <v/>
      </c>
      <c r="I70" s="439"/>
      <c r="J70" s="441"/>
    </row>
    <row r="71" spans="1:10">
      <c r="A71" s="38"/>
      <c r="B71" s="502">
        <v>40026</v>
      </c>
      <c r="C71" s="448"/>
      <c r="D71" s="449"/>
      <c r="E71" s="439" t="str">
        <f t="shared" si="4"/>
        <v/>
      </c>
      <c r="F71" s="440" t="str">
        <f t="shared" si="5"/>
        <v/>
      </c>
      <c r="G71" s="439" t="str">
        <f t="shared" si="6"/>
        <v/>
      </c>
      <c r="H71" s="440" t="str">
        <f t="shared" si="7"/>
        <v/>
      </c>
      <c r="I71" s="439"/>
      <c r="J71" s="441"/>
    </row>
    <row r="72" spans="1:10">
      <c r="A72" s="38"/>
      <c r="B72" s="502">
        <v>40057</v>
      </c>
      <c r="C72" s="448"/>
      <c r="D72" s="449"/>
      <c r="E72" s="439" t="str">
        <f t="shared" si="4"/>
        <v/>
      </c>
      <c r="F72" s="440" t="str">
        <f t="shared" si="5"/>
        <v/>
      </c>
      <c r="G72" s="439" t="str">
        <f t="shared" si="6"/>
        <v/>
      </c>
      <c r="H72" s="440" t="str">
        <f t="shared" si="7"/>
        <v/>
      </c>
      <c r="I72" s="439"/>
      <c r="J72" s="441"/>
    </row>
    <row r="73" spans="1:10">
      <c r="A73" s="38"/>
      <c r="B73" s="502">
        <v>40087</v>
      </c>
      <c r="C73" s="448"/>
      <c r="D73" s="449"/>
      <c r="E73" s="439" t="str">
        <f t="shared" si="4"/>
        <v/>
      </c>
      <c r="F73" s="440" t="str">
        <f t="shared" si="5"/>
        <v/>
      </c>
      <c r="G73" s="439" t="str">
        <f t="shared" si="6"/>
        <v/>
      </c>
      <c r="H73" s="440" t="str">
        <f t="shared" si="7"/>
        <v/>
      </c>
      <c r="I73" s="439"/>
      <c r="J73" s="441"/>
    </row>
    <row r="74" spans="1:10">
      <c r="A74" s="38"/>
      <c r="B74" s="502">
        <v>40118</v>
      </c>
      <c r="C74" s="448"/>
      <c r="D74" s="449"/>
      <c r="E74" s="439" t="str">
        <f t="shared" si="4"/>
        <v/>
      </c>
      <c r="F74" s="440" t="str">
        <f t="shared" si="5"/>
        <v/>
      </c>
      <c r="G74" s="439" t="str">
        <f t="shared" si="6"/>
        <v/>
      </c>
      <c r="H74" s="440" t="str">
        <f t="shared" si="7"/>
        <v/>
      </c>
      <c r="I74" s="439"/>
      <c r="J74" s="441"/>
    </row>
    <row r="75" spans="1:10" ht="13.5" thickBot="1">
      <c r="A75" s="40"/>
      <c r="B75" s="503">
        <v>40148</v>
      </c>
      <c r="C75" s="450"/>
      <c r="D75" s="451"/>
      <c r="E75" s="442" t="str">
        <f t="shared" si="4"/>
        <v/>
      </c>
      <c r="F75" s="443" t="str">
        <f t="shared" si="5"/>
        <v/>
      </c>
      <c r="G75" s="444" t="str">
        <f t="shared" si="6"/>
        <v/>
      </c>
      <c r="H75" s="443" t="str">
        <f t="shared" si="7"/>
        <v/>
      </c>
      <c r="I75" s="442">
        <f>SUM(C64:C75)</f>
        <v>0</v>
      </c>
      <c r="J75" s="445">
        <f>SUM(D64:D75)</f>
        <v>0</v>
      </c>
    </row>
    <row r="76" spans="1:10">
      <c r="A76" s="36"/>
      <c r="B76" s="504">
        <v>40179</v>
      </c>
      <c r="C76" s="446"/>
      <c r="D76" s="447"/>
      <c r="E76" s="436" t="str">
        <f t="shared" si="4"/>
        <v/>
      </c>
      <c r="F76" s="437" t="str">
        <f t="shared" si="5"/>
        <v/>
      </c>
      <c r="G76" s="436" t="str">
        <f t="shared" si="6"/>
        <v/>
      </c>
      <c r="H76" s="437" t="str">
        <f t="shared" si="7"/>
        <v/>
      </c>
      <c r="I76" s="436"/>
      <c r="J76" s="438"/>
    </row>
    <row r="77" spans="1:10">
      <c r="A77" s="38"/>
      <c r="B77" s="502">
        <v>40210</v>
      </c>
      <c r="C77" s="448"/>
      <c r="D77" s="449"/>
      <c r="E77" s="439" t="str">
        <f t="shared" si="4"/>
        <v/>
      </c>
      <c r="F77" s="440" t="str">
        <f t="shared" si="5"/>
        <v/>
      </c>
      <c r="G77" s="439" t="str">
        <f t="shared" si="6"/>
        <v/>
      </c>
      <c r="H77" s="440" t="str">
        <f t="shared" si="7"/>
        <v/>
      </c>
      <c r="I77" s="439"/>
      <c r="J77" s="441"/>
    </row>
    <row r="78" spans="1:10">
      <c r="A78" s="38"/>
      <c r="B78" s="502">
        <v>40238</v>
      </c>
      <c r="C78" s="448"/>
      <c r="D78" s="449"/>
      <c r="E78" s="439" t="str">
        <f t="shared" si="4"/>
        <v/>
      </c>
      <c r="F78" s="440" t="str">
        <f t="shared" si="5"/>
        <v/>
      </c>
      <c r="G78" s="439" t="str">
        <f t="shared" si="6"/>
        <v/>
      </c>
      <c r="H78" s="440" t="str">
        <f t="shared" si="7"/>
        <v/>
      </c>
      <c r="I78" s="439"/>
      <c r="J78" s="441"/>
    </row>
    <row r="79" spans="1:10">
      <c r="A79" s="38"/>
      <c r="B79" s="502">
        <v>40269</v>
      </c>
      <c r="C79" s="448"/>
      <c r="D79" s="449"/>
      <c r="E79" s="439" t="str">
        <f t="shared" si="4"/>
        <v/>
      </c>
      <c r="F79" s="440" t="str">
        <f t="shared" si="5"/>
        <v/>
      </c>
      <c r="G79" s="439" t="str">
        <f t="shared" si="6"/>
        <v/>
      </c>
      <c r="H79" s="440" t="str">
        <f t="shared" si="7"/>
        <v/>
      </c>
      <c r="I79" s="439"/>
      <c r="J79" s="441"/>
    </row>
    <row r="80" spans="1:10">
      <c r="A80" s="38"/>
      <c r="B80" s="502">
        <v>40299</v>
      </c>
      <c r="C80" s="448"/>
      <c r="D80" s="449"/>
      <c r="E80" s="439" t="str">
        <f t="shared" si="4"/>
        <v/>
      </c>
      <c r="F80" s="440" t="str">
        <f t="shared" si="5"/>
        <v/>
      </c>
      <c r="G80" s="439" t="str">
        <f t="shared" si="6"/>
        <v/>
      </c>
      <c r="H80" s="440" t="str">
        <f t="shared" si="7"/>
        <v/>
      </c>
      <c r="I80" s="439"/>
      <c r="J80" s="441"/>
    </row>
    <row r="81" spans="1:10">
      <c r="A81" s="38"/>
      <c r="B81" s="502">
        <v>40330</v>
      </c>
      <c r="C81" s="448"/>
      <c r="D81" s="449"/>
      <c r="E81" s="439" t="str">
        <f t="shared" si="4"/>
        <v/>
      </c>
      <c r="F81" s="440" t="str">
        <f t="shared" si="5"/>
        <v/>
      </c>
      <c r="G81" s="439" t="str">
        <f t="shared" si="6"/>
        <v/>
      </c>
      <c r="H81" s="440" t="str">
        <f t="shared" si="7"/>
        <v/>
      </c>
      <c r="I81" s="439"/>
      <c r="J81" s="441"/>
    </row>
    <row r="82" spans="1:10">
      <c r="A82" s="38"/>
      <c r="B82" s="502">
        <v>40360</v>
      </c>
      <c r="C82" s="448"/>
      <c r="D82" s="449"/>
      <c r="E82" s="439" t="str">
        <f t="shared" si="4"/>
        <v/>
      </c>
      <c r="F82" s="440" t="str">
        <f t="shared" si="5"/>
        <v/>
      </c>
      <c r="G82" s="439" t="str">
        <f t="shared" si="6"/>
        <v/>
      </c>
      <c r="H82" s="440" t="str">
        <f t="shared" si="7"/>
        <v/>
      </c>
      <c r="I82" s="439"/>
      <c r="J82" s="441"/>
    </row>
    <row r="83" spans="1:10">
      <c r="A83" s="38"/>
      <c r="B83" s="502">
        <v>40391</v>
      </c>
      <c r="C83" s="448"/>
      <c r="D83" s="449"/>
      <c r="E83" s="439" t="str">
        <f t="shared" ref="E83:E111" si="8">IF(C83="","",AVERAGE(C72:C83))</f>
        <v/>
      </c>
      <c r="F83" s="440" t="str">
        <f t="shared" ref="F83:F111" si="9">IF(D83="","",AVERAGE(D72:D83))</f>
        <v/>
      </c>
      <c r="G83" s="439" t="str">
        <f t="shared" ref="G83:G111" si="10">IF(E83="","",SUM(C72:C83))</f>
        <v/>
      </c>
      <c r="H83" s="440" t="str">
        <f t="shared" ref="H83:H111" si="11">IF(F83="","",SUM(D72:D83))</f>
        <v/>
      </c>
      <c r="I83" s="439"/>
      <c r="J83" s="441"/>
    </row>
    <row r="84" spans="1:10">
      <c r="A84" s="38"/>
      <c r="B84" s="502">
        <v>40422</v>
      </c>
      <c r="C84" s="448"/>
      <c r="D84" s="449"/>
      <c r="E84" s="439" t="str">
        <f t="shared" si="8"/>
        <v/>
      </c>
      <c r="F84" s="440" t="str">
        <f t="shared" si="9"/>
        <v/>
      </c>
      <c r="G84" s="439" t="str">
        <f t="shared" si="10"/>
        <v/>
      </c>
      <c r="H84" s="440" t="str">
        <f t="shared" si="11"/>
        <v/>
      </c>
      <c r="I84" s="439"/>
      <c r="J84" s="441"/>
    </row>
    <row r="85" spans="1:10">
      <c r="A85" s="38"/>
      <c r="B85" s="502">
        <v>40452</v>
      </c>
      <c r="C85" s="448"/>
      <c r="D85" s="449"/>
      <c r="E85" s="439" t="str">
        <f t="shared" si="8"/>
        <v/>
      </c>
      <c r="F85" s="440" t="str">
        <f t="shared" si="9"/>
        <v/>
      </c>
      <c r="G85" s="439" t="str">
        <f t="shared" si="10"/>
        <v/>
      </c>
      <c r="H85" s="440" t="str">
        <f t="shared" si="11"/>
        <v/>
      </c>
      <c r="I85" s="439"/>
      <c r="J85" s="441"/>
    </row>
    <row r="86" spans="1:10">
      <c r="A86" s="38"/>
      <c r="B86" s="502">
        <v>40483</v>
      </c>
      <c r="C86" s="448"/>
      <c r="D86" s="449"/>
      <c r="E86" s="439" t="str">
        <f t="shared" si="8"/>
        <v/>
      </c>
      <c r="F86" s="440" t="str">
        <f t="shared" si="9"/>
        <v/>
      </c>
      <c r="G86" s="439" t="str">
        <f t="shared" si="10"/>
        <v/>
      </c>
      <c r="H86" s="440" t="str">
        <f t="shared" si="11"/>
        <v/>
      </c>
      <c r="I86" s="439"/>
      <c r="J86" s="441"/>
    </row>
    <row r="87" spans="1:10" ht="13.5" thickBot="1">
      <c r="A87" s="40"/>
      <c r="B87" s="503">
        <v>40513</v>
      </c>
      <c r="C87" s="450"/>
      <c r="D87" s="451"/>
      <c r="E87" s="442" t="str">
        <f t="shared" si="8"/>
        <v/>
      </c>
      <c r="F87" s="443" t="str">
        <f t="shared" si="9"/>
        <v/>
      </c>
      <c r="G87" s="444" t="str">
        <f t="shared" si="10"/>
        <v/>
      </c>
      <c r="H87" s="443" t="str">
        <f t="shared" si="11"/>
        <v/>
      </c>
      <c r="I87" s="442">
        <f>SUM(C76:C87)</f>
        <v>0</v>
      </c>
      <c r="J87" s="445">
        <f>SUM(D76:D87)</f>
        <v>0</v>
      </c>
    </row>
    <row r="88" spans="1:10">
      <c r="A88" s="36"/>
      <c r="B88" s="504">
        <v>40544</v>
      </c>
      <c r="C88" s="446"/>
      <c r="D88" s="447"/>
      <c r="E88" s="436" t="str">
        <f t="shared" si="8"/>
        <v/>
      </c>
      <c r="F88" s="437" t="str">
        <f t="shared" si="9"/>
        <v/>
      </c>
      <c r="G88" s="436" t="str">
        <f t="shared" si="10"/>
        <v/>
      </c>
      <c r="H88" s="437" t="str">
        <f t="shared" si="11"/>
        <v/>
      </c>
      <c r="I88" s="436"/>
      <c r="J88" s="438"/>
    </row>
    <row r="89" spans="1:10">
      <c r="A89" s="38"/>
      <c r="B89" s="502">
        <v>40575</v>
      </c>
      <c r="C89" s="448"/>
      <c r="D89" s="449"/>
      <c r="E89" s="439" t="str">
        <f t="shared" si="8"/>
        <v/>
      </c>
      <c r="F89" s="440" t="str">
        <f t="shared" si="9"/>
        <v/>
      </c>
      <c r="G89" s="439" t="str">
        <f t="shared" si="10"/>
        <v/>
      </c>
      <c r="H89" s="440" t="str">
        <f t="shared" si="11"/>
        <v/>
      </c>
      <c r="I89" s="439"/>
      <c r="J89" s="441"/>
    </row>
    <row r="90" spans="1:10">
      <c r="A90" s="38"/>
      <c r="B90" s="502">
        <v>40603</v>
      </c>
      <c r="C90" s="448"/>
      <c r="D90" s="449"/>
      <c r="E90" s="439" t="str">
        <f t="shared" si="8"/>
        <v/>
      </c>
      <c r="F90" s="440" t="str">
        <f t="shared" si="9"/>
        <v/>
      </c>
      <c r="G90" s="439" t="str">
        <f t="shared" si="10"/>
        <v/>
      </c>
      <c r="H90" s="440" t="str">
        <f t="shared" si="11"/>
        <v/>
      </c>
      <c r="I90" s="439"/>
      <c r="J90" s="441"/>
    </row>
    <row r="91" spans="1:10">
      <c r="A91" s="38"/>
      <c r="B91" s="502">
        <v>40634</v>
      </c>
      <c r="C91" s="448"/>
      <c r="D91" s="449"/>
      <c r="E91" s="439" t="str">
        <f t="shared" si="8"/>
        <v/>
      </c>
      <c r="F91" s="440" t="str">
        <f t="shared" si="9"/>
        <v/>
      </c>
      <c r="G91" s="439" t="str">
        <f t="shared" si="10"/>
        <v/>
      </c>
      <c r="H91" s="440" t="str">
        <f t="shared" si="11"/>
        <v/>
      </c>
      <c r="I91" s="439"/>
      <c r="J91" s="441"/>
    </row>
    <row r="92" spans="1:10">
      <c r="A92" s="38"/>
      <c r="B92" s="502">
        <v>40664</v>
      </c>
      <c r="C92" s="448"/>
      <c r="D92" s="449"/>
      <c r="E92" s="439" t="str">
        <f t="shared" si="8"/>
        <v/>
      </c>
      <c r="F92" s="440" t="str">
        <f t="shared" si="9"/>
        <v/>
      </c>
      <c r="G92" s="439" t="str">
        <f t="shared" si="10"/>
        <v/>
      </c>
      <c r="H92" s="440" t="str">
        <f t="shared" si="11"/>
        <v/>
      </c>
      <c r="I92" s="439"/>
      <c r="J92" s="441"/>
    </row>
    <row r="93" spans="1:10">
      <c r="A93" s="38"/>
      <c r="B93" s="502">
        <v>40695</v>
      </c>
      <c r="C93" s="448"/>
      <c r="D93" s="449"/>
      <c r="E93" s="439" t="str">
        <f t="shared" si="8"/>
        <v/>
      </c>
      <c r="F93" s="440" t="str">
        <f t="shared" si="9"/>
        <v/>
      </c>
      <c r="G93" s="439" t="str">
        <f t="shared" si="10"/>
        <v/>
      </c>
      <c r="H93" s="440" t="str">
        <f t="shared" si="11"/>
        <v/>
      </c>
      <c r="I93" s="439"/>
      <c r="J93" s="441"/>
    </row>
    <row r="94" spans="1:10">
      <c r="A94" s="38"/>
      <c r="B94" s="502">
        <v>40725</v>
      </c>
      <c r="C94" s="448"/>
      <c r="D94" s="449"/>
      <c r="E94" s="439" t="str">
        <f t="shared" si="8"/>
        <v/>
      </c>
      <c r="F94" s="440" t="str">
        <f t="shared" si="9"/>
        <v/>
      </c>
      <c r="G94" s="439" t="str">
        <f t="shared" si="10"/>
        <v/>
      </c>
      <c r="H94" s="440" t="str">
        <f t="shared" si="11"/>
        <v/>
      </c>
      <c r="I94" s="439"/>
      <c r="J94" s="441"/>
    </row>
    <row r="95" spans="1:10">
      <c r="A95" s="38"/>
      <c r="B95" s="502">
        <v>40756</v>
      </c>
      <c r="C95" s="448"/>
      <c r="D95" s="449"/>
      <c r="E95" s="439" t="str">
        <f t="shared" si="8"/>
        <v/>
      </c>
      <c r="F95" s="440" t="str">
        <f t="shared" si="9"/>
        <v/>
      </c>
      <c r="G95" s="439" t="str">
        <f t="shared" si="10"/>
        <v/>
      </c>
      <c r="H95" s="440" t="str">
        <f t="shared" si="11"/>
        <v/>
      </c>
      <c r="I95" s="439"/>
      <c r="J95" s="441"/>
    </row>
    <row r="96" spans="1:10">
      <c r="A96" s="38"/>
      <c r="B96" s="502">
        <v>40787</v>
      </c>
      <c r="C96" s="448"/>
      <c r="D96" s="449"/>
      <c r="E96" s="439" t="str">
        <f t="shared" si="8"/>
        <v/>
      </c>
      <c r="F96" s="440" t="str">
        <f t="shared" si="9"/>
        <v/>
      </c>
      <c r="G96" s="439" t="str">
        <f t="shared" si="10"/>
        <v/>
      </c>
      <c r="H96" s="440" t="str">
        <f t="shared" si="11"/>
        <v/>
      </c>
      <c r="I96" s="439"/>
      <c r="J96" s="441"/>
    </row>
    <row r="97" spans="1:10">
      <c r="A97" s="38"/>
      <c r="B97" s="502">
        <v>40817</v>
      </c>
      <c r="C97" s="448"/>
      <c r="D97" s="449"/>
      <c r="E97" s="439" t="str">
        <f t="shared" si="8"/>
        <v/>
      </c>
      <c r="F97" s="440" t="str">
        <f t="shared" si="9"/>
        <v/>
      </c>
      <c r="G97" s="439" t="str">
        <f t="shared" si="10"/>
        <v/>
      </c>
      <c r="H97" s="440" t="str">
        <f t="shared" si="11"/>
        <v/>
      </c>
      <c r="I97" s="439"/>
      <c r="J97" s="441"/>
    </row>
    <row r="98" spans="1:10">
      <c r="A98" s="38"/>
      <c r="B98" s="502">
        <v>40848</v>
      </c>
      <c r="C98" s="448"/>
      <c r="D98" s="449"/>
      <c r="E98" s="439" t="str">
        <f t="shared" si="8"/>
        <v/>
      </c>
      <c r="F98" s="440" t="str">
        <f t="shared" si="9"/>
        <v/>
      </c>
      <c r="G98" s="439" t="str">
        <f t="shared" si="10"/>
        <v/>
      </c>
      <c r="H98" s="440" t="str">
        <f t="shared" si="11"/>
        <v/>
      </c>
      <c r="I98" s="439"/>
      <c r="J98" s="441"/>
    </row>
    <row r="99" spans="1:10" ht="13.5" thickBot="1">
      <c r="A99" s="40"/>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36"/>
      <c r="B100" s="504">
        <v>40909</v>
      </c>
      <c r="C100" s="446"/>
      <c r="D100" s="447"/>
      <c r="E100" s="436" t="str">
        <f t="shared" si="8"/>
        <v/>
      </c>
      <c r="F100" s="437" t="str">
        <f t="shared" si="9"/>
        <v/>
      </c>
      <c r="G100" s="436" t="str">
        <f t="shared" si="10"/>
        <v/>
      </c>
      <c r="H100" s="437" t="str">
        <f t="shared" si="11"/>
        <v/>
      </c>
      <c r="I100" s="436"/>
      <c r="J100" s="438"/>
    </row>
    <row r="101" spans="1:10">
      <c r="A101" s="38"/>
      <c r="B101" s="502">
        <v>40940</v>
      </c>
      <c r="C101" s="448"/>
      <c r="D101" s="449"/>
      <c r="E101" s="439" t="str">
        <f t="shared" si="8"/>
        <v/>
      </c>
      <c r="F101" s="440" t="str">
        <f t="shared" si="9"/>
        <v/>
      </c>
      <c r="G101" s="439" t="str">
        <f t="shared" si="10"/>
        <v/>
      </c>
      <c r="H101" s="440" t="str">
        <f t="shared" si="11"/>
        <v/>
      </c>
      <c r="I101" s="439"/>
      <c r="J101" s="441"/>
    </row>
    <row r="102" spans="1:10">
      <c r="A102" s="38"/>
      <c r="B102" s="502">
        <v>40969</v>
      </c>
      <c r="C102" s="448"/>
      <c r="D102" s="449"/>
      <c r="E102" s="439" t="str">
        <f t="shared" si="8"/>
        <v/>
      </c>
      <c r="F102" s="440" t="str">
        <f t="shared" si="9"/>
        <v/>
      </c>
      <c r="G102" s="439" t="str">
        <f t="shared" si="10"/>
        <v/>
      </c>
      <c r="H102" s="440" t="str">
        <f t="shared" si="11"/>
        <v/>
      </c>
      <c r="I102" s="439"/>
      <c r="J102" s="441"/>
    </row>
    <row r="103" spans="1:10">
      <c r="A103" s="38"/>
      <c r="B103" s="502">
        <v>41000</v>
      </c>
      <c r="C103" s="448"/>
      <c r="D103" s="449"/>
      <c r="E103" s="439" t="str">
        <f t="shared" si="8"/>
        <v/>
      </c>
      <c r="F103" s="440" t="str">
        <f t="shared" si="9"/>
        <v/>
      </c>
      <c r="G103" s="439" t="str">
        <f t="shared" si="10"/>
        <v/>
      </c>
      <c r="H103" s="440" t="str">
        <f t="shared" si="11"/>
        <v/>
      </c>
      <c r="I103" s="439"/>
      <c r="J103" s="441"/>
    </row>
    <row r="104" spans="1:10">
      <c r="A104" s="38"/>
      <c r="B104" s="502">
        <v>41030</v>
      </c>
      <c r="C104" s="448"/>
      <c r="D104" s="449"/>
      <c r="E104" s="439" t="str">
        <f t="shared" si="8"/>
        <v/>
      </c>
      <c r="F104" s="440" t="str">
        <f t="shared" si="9"/>
        <v/>
      </c>
      <c r="G104" s="439" t="str">
        <f t="shared" si="10"/>
        <v/>
      </c>
      <c r="H104" s="440" t="str">
        <f t="shared" si="11"/>
        <v/>
      </c>
      <c r="I104" s="439"/>
      <c r="J104" s="441"/>
    </row>
    <row r="105" spans="1:10">
      <c r="A105" s="38"/>
      <c r="B105" s="502">
        <v>41061</v>
      </c>
      <c r="C105" s="448"/>
      <c r="D105" s="449"/>
      <c r="E105" s="439" t="str">
        <f t="shared" si="8"/>
        <v/>
      </c>
      <c r="F105" s="440" t="str">
        <f t="shared" si="9"/>
        <v/>
      </c>
      <c r="G105" s="439" t="str">
        <f t="shared" si="10"/>
        <v/>
      </c>
      <c r="H105" s="440" t="str">
        <f t="shared" si="11"/>
        <v/>
      </c>
      <c r="I105" s="439"/>
      <c r="J105" s="441"/>
    </row>
    <row r="106" spans="1:10">
      <c r="A106" s="38"/>
      <c r="B106" s="502">
        <v>41091</v>
      </c>
      <c r="C106" s="448"/>
      <c r="D106" s="449"/>
      <c r="E106" s="439" t="str">
        <f t="shared" si="8"/>
        <v/>
      </c>
      <c r="F106" s="440" t="str">
        <f t="shared" si="9"/>
        <v/>
      </c>
      <c r="G106" s="439" t="str">
        <f t="shared" si="10"/>
        <v/>
      </c>
      <c r="H106" s="440" t="str">
        <f t="shared" si="11"/>
        <v/>
      </c>
      <c r="I106" s="439"/>
      <c r="J106" s="441"/>
    </row>
    <row r="107" spans="1:10">
      <c r="A107" s="38"/>
      <c r="B107" s="502">
        <v>41122</v>
      </c>
      <c r="C107" s="448"/>
      <c r="D107" s="449"/>
      <c r="E107" s="439" t="str">
        <f t="shared" si="8"/>
        <v/>
      </c>
      <c r="F107" s="440" t="str">
        <f t="shared" si="9"/>
        <v/>
      </c>
      <c r="G107" s="439" t="str">
        <f t="shared" si="10"/>
        <v/>
      </c>
      <c r="H107" s="440" t="str">
        <f t="shared" si="11"/>
        <v/>
      </c>
      <c r="I107" s="439"/>
      <c r="J107" s="441"/>
    </row>
    <row r="108" spans="1:10">
      <c r="A108" s="38"/>
      <c r="B108" s="502">
        <v>41153</v>
      </c>
      <c r="C108" s="448"/>
      <c r="D108" s="449"/>
      <c r="E108" s="439" t="str">
        <f t="shared" si="8"/>
        <v/>
      </c>
      <c r="F108" s="440" t="str">
        <f t="shared" si="9"/>
        <v/>
      </c>
      <c r="G108" s="439" t="str">
        <f t="shared" si="10"/>
        <v/>
      </c>
      <c r="H108" s="440" t="str">
        <f t="shared" si="11"/>
        <v/>
      </c>
      <c r="I108" s="439"/>
      <c r="J108" s="441"/>
    </row>
    <row r="109" spans="1:10">
      <c r="A109" s="38"/>
      <c r="B109" s="502">
        <v>41183</v>
      </c>
      <c r="C109" s="448"/>
      <c r="D109" s="449"/>
      <c r="E109" s="439" t="str">
        <f t="shared" si="8"/>
        <v/>
      </c>
      <c r="F109" s="440" t="str">
        <f t="shared" si="9"/>
        <v/>
      </c>
      <c r="G109" s="439" t="str">
        <f t="shared" si="10"/>
        <v/>
      </c>
      <c r="H109" s="440" t="str">
        <f t="shared" si="11"/>
        <v/>
      </c>
      <c r="I109" s="439"/>
      <c r="J109" s="441"/>
    </row>
    <row r="110" spans="1:10">
      <c r="A110" s="38"/>
      <c r="B110" s="502">
        <v>41214</v>
      </c>
      <c r="C110" s="448"/>
      <c r="D110" s="449"/>
      <c r="E110" s="439" t="str">
        <f t="shared" si="8"/>
        <v/>
      </c>
      <c r="F110" s="440" t="str">
        <f t="shared" si="9"/>
        <v/>
      </c>
      <c r="G110" s="439" t="str">
        <f t="shared" si="10"/>
        <v/>
      </c>
      <c r="H110" s="440" t="str">
        <f t="shared" si="11"/>
        <v/>
      </c>
      <c r="I110" s="439"/>
      <c r="J110" s="441"/>
    </row>
    <row r="111" spans="1:10" ht="13.5" thickBot="1">
      <c r="A111" s="40"/>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verticalDpi="300" r:id="rId1"/>
  <headerFooter alignWithMargins="0">
    <oddHeader>&amp;CMiscellaneous # 7
HAP / VOC Data</oddHeader>
  </headerFooter>
  <rowBreaks count="2" manualBreakCount="2">
    <brk id="63" max="16383" man="1"/>
    <brk id="87" max="16383" man="1"/>
  </rowBreaks>
</worksheet>
</file>

<file path=xl/worksheets/sheet2.xml><?xml version="1.0" encoding="utf-8"?>
<worksheet xmlns="http://schemas.openxmlformats.org/spreadsheetml/2006/main" xmlns:r="http://schemas.openxmlformats.org/officeDocument/2006/relationships">
  <dimension ref="B2:R42"/>
  <sheetViews>
    <sheetView showGridLines="0" workbookViewId="0"/>
  </sheetViews>
  <sheetFormatPr defaultRowHeight="12.75"/>
  <cols>
    <col min="1" max="1" width="2.28515625" customWidth="1"/>
    <col min="2" max="2" width="19.85546875" customWidth="1"/>
  </cols>
  <sheetData>
    <row r="2" spans="2:18" ht="20.25">
      <c r="B2" s="496" t="s">
        <v>174</v>
      </c>
    </row>
    <row r="4" spans="2:18">
      <c r="B4" s="492"/>
      <c r="C4" s="492"/>
      <c r="D4" s="492"/>
      <c r="E4" s="492"/>
      <c r="F4" s="492"/>
      <c r="G4" s="492"/>
      <c r="H4" s="492"/>
      <c r="I4" s="527" t="s">
        <v>181</v>
      </c>
      <c r="J4" s="528"/>
      <c r="K4" s="528"/>
      <c r="L4" s="528"/>
      <c r="M4" s="528"/>
      <c r="N4" s="528"/>
      <c r="O4" s="528"/>
      <c r="P4" s="528"/>
      <c r="Q4" s="528"/>
      <c r="R4" s="529"/>
    </row>
    <row r="5" spans="2:18">
      <c r="B5" s="493"/>
      <c r="C5" s="494" t="s">
        <v>180</v>
      </c>
      <c r="D5" s="494" t="s">
        <v>179</v>
      </c>
      <c r="E5" s="494" t="s">
        <v>22</v>
      </c>
      <c r="F5" s="494" t="s">
        <v>23</v>
      </c>
      <c r="G5" s="494" t="s">
        <v>12</v>
      </c>
      <c r="H5" s="494" t="s">
        <v>18</v>
      </c>
      <c r="I5" s="492"/>
      <c r="J5" s="492"/>
      <c r="K5" s="492"/>
      <c r="L5" s="492"/>
      <c r="M5" s="492"/>
      <c r="N5" s="492"/>
      <c r="O5" s="492"/>
      <c r="P5" s="492"/>
      <c r="Q5" s="492"/>
      <c r="R5" s="492"/>
    </row>
    <row r="6" spans="2:18" ht="25.5">
      <c r="B6" s="493" t="s">
        <v>175</v>
      </c>
      <c r="C6" s="492"/>
      <c r="D6" s="492"/>
      <c r="E6" s="492"/>
      <c r="F6" s="492"/>
      <c r="G6" s="492"/>
      <c r="H6" s="492"/>
      <c r="I6" s="492"/>
      <c r="J6" s="492"/>
      <c r="K6" s="492"/>
      <c r="L6" s="492"/>
      <c r="M6" s="492"/>
      <c r="N6" s="492"/>
      <c r="O6" s="492"/>
      <c r="P6" s="492"/>
      <c r="Q6" s="492"/>
      <c r="R6" s="492"/>
    </row>
    <row r="7" spans="2:18">
      <c r="B7" s="492" t="s">
        <v>176</v>
      </c>
      <c r="C7" s="492"/>
      <c r="D7" s="492"/>
      <c r="E7" s="492"/>
      <c r="F7" s="492"/>
      <c r="G7" s="492"/>
      <c r="H7" s="492"/>
      <c r="I7" s="492"/>
      <c r="J7" s="492"/>
      <c r="K7" s="492"/>
      <c r="L7" s="492"/>
      <c r="M7" s="492"/>
      <c r="N7" s="492"/>
      <c r="O7" s="492"/>
      <c r="P7" s="492"/>
      <c r="Q7" s="492"/>
      <c r="R7" s="492"/>
    </row>
    <row r="8" spans="2:18">
      <c r="B8" s="492" t="s">
        <v>177</v>
      </c>
      <c r="C8" s="492"/>
      <c r="D8" s="492"/>
      <c r="E8" s="492"/>
      <c r="F8" s="492"/>
      <c r="G8" s="492"/>
      <c r="H8" s="492"/>
      <c r="I8" s="492"/>
      <c r="J8" s="492"/>
      <c r="K8" s="492"/>
      <c r="L8" s="492"/>
      <c r="M8" s="492"/>
      <c r="N8" s="492"/>
      <c r="O8" s="492"/>
      <c r="P8" s="492"/>
      <c r="Q8" s="492"/>
      <c r="R8" s="492"/>
    </row>
    <row r="9" spans="2:18">
      <c r="B9" s="492" t="s">
        <v>183</v>
      </c>
      <c r="C9" s="492"/>
      <c r="D9" s="492"/>
      <c r="E9" s="492"/>
      <c r="F9" s="492"/>
      <c r="G9" s="492"/>
      <c r="H9" s="492"/>
      <c r="I9" s="492"/>
      <c r="J9" s="492"/>
      <c r="K9" s="492"/>
      <c r="L9" s="492"/>
      <c r="M9" s="492"/>
      <c r="N9" s="492"/>
      <c r="O9" s="492"/>
      <c r="P9" s="492"/>
      <c r="Q9" s="492"/>
      <c r="R9" s="492"/>
    </row>
    <row r="10" spans="2:18">
      <c r="B10" s="492" t="s">
        <v>184</v>
      </c>
      <c r="C10" s="492"/>
      <c r="D10" s="492"/>
      <c r="E10" s="492"/>
      <c r="F10" s="492"/>
      <c r="G10" s="492"/>
      <c r="H10" s="492"/>
      <c r="I10" s="492"/>
      <c r="J10" s="492"/>
      <c r="K10" s="492"/>
      <c r="L10" s="492"/>
      <c r="M10" s="492"/>
      <c r="N10" s="492"/>
      <c r="O10" s="492"/>
      <c r="P10" s="492"/>
      <c r="Q10" s="492"/>
      <c r="R10" s="492"/>
    </row>
    <row r="11" spans="2:18">
      <c r="B11" s="492"/>
      <c r="C11" s="492"/>
      <c r="D11" s="492"/>
      <c r="E11" s="492"/>
      <c r="F11" s="492"/>
      <c r="G11" s="492"/>
      <c r="H11" s="492"/>
      <c r="I11" s="492"/>
      <c r="J11" s="492"/>
      <c r="K11" s="492"/>
      <c r="L11" s="492"/>
      <c r="M11" s="492"/>
      <c r="N11" s="492"/>
      <c r="O11" s="492"/>
      <c r="P11" s="492"/>
      <c r="Q11" s="492"/>
      <c r="R11" s="492"/>
    </row>
    <row r="12" spans="2:18" ht="25.5">
      <c r="B12" s="493" t="s">
        <v>178</v>
      </c>
      <c r="C12" s="492"/>
      <c r="D12" s="492"/>
      <c r="E12" s="492"/>
      <c r="F12" s="492"/>
      <c r="G12" s="492"/>
      <c r="H12" s="492"/>
      <c r="I12" s="492"/>
      <c r="J12" s="492"/>
      <c r="K12" s="492"/>
      <c r="L12" s="492"/>
      <c r="M12" s="492"/>
      <c r="N12" s="492"/>
      <c r="O12" s="492"/>
      <c r="P12" s="492"/>
      <c r="Q12" s="492"/>
      <c r="R12" s="492"/>
    </row>
    <row r="13" spans="2:18">
      <c r="B13" s="492"/>
      <c r="C13" s="492"/>
      <c r="D13" s="492"/>
      <c r="E13" s="492"/>
      <c r="F13" s="492"/>
      <c r="G13" s="492"/>
      <c r="H13" s="492"/>
      <c r="I13" s="492"/>
      <c r="J13" s="492"/>
      <c r="K13" s="492"/>
      <c r="L13" s="492"/>
      <c r="M13" s="492"/>
      <c r="N13" s="492"/>
      <c r="O13" s="492"/>
      <c r="P13" s="492"/>
      <c r="Q13" s="492"/>
      <c r="R13" s="492"/>
    </row>
    <row r="14" spans="2:18">
      <c r="B14" s="492"/>
      <c r="C14" s="492"/>
      <c r="D14" s="492"/>
      <c r="E14" s="492"/>
      <c r="F14" s="492"/>
      <c r="G14" s="492"/>
      <c r="H14" s="492"/>
      <c r="I14" s="492"/>
      <c r="J14" s="492"/>
      <c r="K14" s="492"/>
      <c r="L14" s="492"/>
      <c r="M14" s="492"/>
      <c r="N14" s="492"/>
      <c r="O14" s="492"/>
      <c r="P14" s="492"/>
      <c r="Q14" s="492"/>
      <c r="R14" s="492"/>
    </row>
    <row r="15" spans="2:18">
      <c r="B15" s="492"/>
      <c r="C15" s="492"/>
      <c r="D15" s="492"/>
      <c r="E15" s="492"/>
      <c r="F15" s="492"/>
      <c r="G15" s="492"/>
      <c r="H15" s="492"/>
      <c r="I15" s="492"/>
      <c r="J15" s="492"/>
      <c r="K15" s="492"/>
      <c r="L15" s="492"/>
      <c r="M15" s="492"/>
      <c r="N15" s="492"/>
      <c r="O15" s="492"/>
      <c r="P15" s="492"/>
      <c r="Q15" s="492"/>
      <c r="R15" s="492"/>
    </row>
    <row r="16" spans="2:18">
      <c r="B16" s="492"/>
      <c r="C16" s="492"/>
      <c r="D16" s="492"/>
      <c r="E16" s="492"/>
      <c r="F16" s="492"/>
      <c r="G16" s="492"/>
      <c r="H16" s="492"/>
      <c r="I16" s="492"/>
      <c r="J16" s="492"/>
      <c r="K16" s="492"/>
      <c r="L16" s="492"/>
      <c r="M16" s="492"/>
      <c r="N16" s="492"/>
      <c r="O16" s="492"/>
      <c r="P16" s="492"/>
      <c r="Q16" s="492"/>
      <c r="R16" s="492"/>
    </row>
    <row r="17" spans="2:18">
      <c r="B17" s="492"/>
      <c r="C17" s="492"/>
      <c r="D17" s="492"/>
      <c r="E17" s="492"/>
      <c r="F17" s="492"/>
      <c r="G17" s="492"/>
      <c r="H17" s="492"/>
      <c r="I17" s="492"/>
      <c r="J17" s="492"/>
      <c r="K17" s="492"/>
      <c r="L17" s="492"/>
      <c r="M17" s="492"/>
      <c r="N17" s="492"/>
      <c r="O17" s="492"/>
      <c r="P17" s="492"/>
      <c r="Q17" s="492"/>
      <c r="R17" s="492"/>
    </row>
    <row r="18" spans="2:18">
      <c r="B18" s="492"/>
      <c r="C18" s="492"/>
      <c r="D18" s="492"/>
      <c r="E18" s="492"/>
      <c r="F18" s="492"/>
      <c r="G18" s="492"/>
      <c r="H18" s="492"/>
      <c r="I18" s="492"/>
      <c r="J18" s="492"/>
      <c r="K18" s="492"/>
      <c r="L18" s="492"/>
      <c r="M18" s="492"/>
      <c r="N18" s="492"/>
      <c r="O18" s="492"/>
      <c r="P18" s="492"/>
      <c r="Q18" s="492"/>
      <c r="R18" s="492"/>
    </row>
    <row r="19" spans="2:18">
      <c r="B19" s="492"/>
      <c r="C19" s="492"/>
      <c r="D19" s="492"/>
      <c r="E19" s="492"/>
      <c r="F19" s="492"/>
      <c r="G19" s="492"/>
      <c r="H19" s="492"/>
      <c r="I19" s="492"/>
      <c r="J19" s="492"/>
      <c r="K19" s="492"/>
      <c r="L19" s="492"/>
      <c r="M19" s="492"/>
      <c r="N19" s="492"/>
      <c r="O19" s="492"/>
      <c r="P19" s="492"/>
      <c r="Q19" s="492"/>
      <c r="R19" s="492"/>
    </row>
    <row r="20" spans="2:18">
      <c r="B20" s="492"/>
      <c r="C20" s="492"/>
      <c r="D20" s="492"/>
      <c r="E20" s="492"/>
      <c r="F20" s="492"/>
      <c r="G20" s="492"/>
      <c r="H20" s="492"/>
      <c r="I20" s="492"/>
      <c r="J20" s="492"/>
      <c r="K20" s="492"/>
      <c r="L20" s="492"/>
      <c r="M20" s="492"/>
      <c r="N20" s="492"/>
      <c r="O20" s="492"/>
      <c r="P20" s="492"/>
      <c r="Q20" s="492"/>
      <c r="R20" s="492"/>
    </row>
    <row r="21" spans="2:18">
      <c r="B21" s="492"/>
      <c r="C21" s="492"/>
      <c r="D21" s="492"/>
      <c r="E21" s="492"/>
      <c r="F21" s="492"/>
      <c r="G21" s="492"/>
      <c r="H21" s="492"/>
      <c r="I21" s="492"/>
      <c r="J21" s="492"/>
      <c r="K21" s="492"/>
      <c r="L21" s="492"/>
      <c r="M21" s="492"/>
      <c r="N21" s="492"/>
      <c r="O21" s="492"/>
      <c r="P21" s="492"/>
      <c r="Q21" s="492"/>
      <c r="R21" s="492"/>
    </row>
    <row r="22" spans="2:18">
      <c r="B22" s="492"/>
      <c r="C22" s="492"/>
      <c r="D22" s="492"/>
      <c r="E22" s="492"/>
      <c r="F22" s="492"/>
      <c r="G22" s="492"/>
      <c r="H22" s="492"/>
      <c r="I22" s="492"/>
      <c r="J22" s="492"/>
      <c r="K22" s="492"/>
      <c r="L22" s="492"/>
      <c r="M22" s="492"/>
      <c r="N22" s="492"/>
      <c r="O22" s="492"/>
      <c r="P22" s="492"/>
      <c r="Q22" s="492"/>
      <c r="R22" s="492"/>
    </row>
    <row r="23" spans="2:18">
      <c r="B23" s="492"/>
      <c r="C23" s="492"/>
      <c r="D23" s="492"/>
      <c r="E23" s="492"/>
      <c r="F23" s="492"/>
      <c r="G23" s="492"/>
      <c r="H23" s="492"/>
      <c r="I23" s="492"/>
      <c r="J23" s="492"/>
      <c r="K23" s="492"/>
      <c r="L23" s="492"/>
      <c r="M23" s="492"/>
      <c r="N23" s="492"/>
      <c r="O23" s="492"/>
      <c r="P23" s="492"/>
      <c r="Q23" s="492"/>
      <c r="R23" s="492"/>
    </row>
    <row r="24" spans="2:18">
      <c r="B24" s="492"/>
      <c r="C24" s="492"/>
      <c r="D24" s="492"/>
      <c r="E24" s="492"/>
      <c r="F24" s="492"/>
      <c r="G24" s="492"/>
      <c r="H24" s="492"/>
      <c r="I24" s="492"/>
      <c r="J24" s="492"/>
      <c r="K24" s="492"/>
      <c r="L24" s="492"/>
      <c r="M24" s="492"/>
      <c r="N24" s="492"/>
      <c r="O24" s="492"/>
      <c r="P24" s="492"/>
      <c r="Q24" s="492"/>
      <c r="R24" s="492"/>
    </row>
    <row r="25" spans="2:18">
      <c r="B25" s="492"/>
      <c r="C25" s="492"/>
      <c r="D25" s="492"/>
      <c r="E25" s="492"/>
      <c r="F25" s="492"/>
      <c r="G25" s="492"/>
      <c r="H25" s="492"/>
      <c r="I25" s="492"/>
      <c r="J25" s="492"/>
      <c r="K25" s="492"/>
      <c r="L25" s="492"/>
      <c r="M25" s="492"/>
      <c r="N25" s="492"/>
      <c r="O25" s="492"/>
      <c r="P25" s="492"/>
      <c r="Q25" s="492"/>
      <c r="R25" s="492"/>
    </row>
    <row r="26" spans="2:18">
      <c r="B26" s="492"/>
      <c r="C26" s="492"/>
      <c r="D26" s="492"/>
      <c r="E26" s="492"/>
      <c r="F26" s="492"/>
      <c r="G26" s="492"/>
      <c r="H26" s="492"/>
      <c r="I26" s="492"/>
      <c r="J26" s="492"/>
      <c r="K26" s="492"/>
      <c r="L26" s="492"/>
      <c r="M26" s="492"/>
      <c r="N26" s="492"/>
      <c r="O26" s="492"/>
      <c r="P26" s="492"/>
      <c r="Q26" s="492"/>
      <c r="R26" s="492"/>
    </row>
    <row r="27" spans="2:18">
      <c r="B27" s="492" t="s">
        <v>185</v>
      </c>
      <c r="C27" s="413"/>
      <c r="D27" s="413"/>
      <c r="E27" s="413"/>
      <c r="F27" s="413"/>
      <c r="G27" s="492"/>
      <c r="H27" s="413"/>
      <c r="I27" s="492"/>
      <c r="J27" s="492"/>
      <c r="K27" s="492"/>
      <c r="L27" s="492"/>
      <c r="M27" s="492"/>
      <c r="N27" s="492"/>
      <c r="O27" s="492"/>
      <c r="P27" s="492"/>
      <c r="Q27" s="492"/>
      <c r="R27" s="492"/>
    </row>
    <row r="28" spans="2:18">
      <c r="B28" s="492"/>
      <c r="C28" s="492"/>
      <c r="D28" s="492"/>
      <c r="E28" s="492"/>
      <c r="F28" s="492"/>
      <c r="G28" s="492"/>
      <c r="H28" s="492"/>
      <c r="I28" s="492"/>
      <c r="J28" s="492"/>
      <c r="K28" s="492"/>
      <c r="L28" s="492"/>
      <c r="M28" s="492"/>
      <c r="N28" s="492"/>
      <c r="O28" s="492"/>
      <c r="P28" s="492"/>
      <c r="Q28" s="492"/>
      <c r="R28" s="492"/>
    </row>
    <row r="29" spans="2:18">
      <c r="B29" s="492"/>
      <c r="C29" s="492"/>
      <c r="D29" s="492"/>
      <c r="E29" s="492"/>
      <c r="F29" s="492"/>
      <c r="G29" s="492"/>
      <c r="H29" s="492"/>
      <c r="I29" s="492"/>
      <c r="J29" s="492"/>
      <c r="K29" s="492"/>
      <c r="L29" s="492"/>
      <c r="M29" s="492"/>
      <c r="N29" s="492"/>
      <c r="O29" s="492"/>
      <c r="P29" s="492"/>
      <c r="Q29" s="492"/>
      <c r="R29" s="492"/>
    </row>
    <row r="30" spans="2:18">
      <c r="B30" s="492"/>
      <c r="C30" s="492"/>
      <c r="D30" s="492"/>
      <c r="E30" s="492"/>
      <c r="F30" s="492"/>
      <c r="G30" s="492"/>
      <c r="H30" s="492"/>
      <c r="I30" s="492"/>
      <c r="J30" s="492"/>
      <c r="K30" s="492"/>
      <c r="L30" s="492"/>
      <c r="M30" s="492"/>
      <c r="N30" s="492"/>
      <c r="O30" s="492"/>
      <c r="P30" s="492"/>
      <c r="Q30" s="492"/>
      <c r="R30" s="492"/>
    </row>
    <row r="31" spans="2:18">
      <c r="B31" s="492"/>
      <c r="C31" s="492"/>
      <c r="D31" s="492"/>
      <c r="E31" s="492"/>
      <c r="F31" s="492"/>
      <c r="G31" s="492"/>
      <c r="H31" s="492"/>
      <c r="I31" s="492"/>
      <c r="J31" s="492"/>
      <c r="K31" s="492"/>
      <c r="L31" s="492"/>
      <c r="M31" s="492"/>
      <c r="N31" s="492"/>
      <c r="O31" s="492"/>
      <c r="P31" s="492"/>
      <c r="Q31" s="492"/>
      <c r="R31" s="492"/>
    </row>
    <row r="32" spans="2:18">
      <c r="B32" s="492"/>
      <c r="C32" s="492"/>
      <c r="D32" s="492"/>
      <c r="E32" s="492"/>
      <c r="F32" s="492"/>
      <c r="G32" s="492"/>
      <c r="H32" s="492"/>
      <c r="I32" s="492"/>
      <c r="J32" s="492"/>
      <c r="K32" s="492"/>
      <c r="L32" s="492"/>
      <c r="M32" s="492"/>
      <c r="N32" s="492"/>
      <c r="O32" s="492"/>
      <c r="P32" s="492"/>
      <c r="Q32" s="492"/>
      <c r="R32" s="492"/>
    </row>
    <row r="33" spans="2:18">
      <c r="B33" s="492"/>
      <c r="C33" s="492"/>
      <c r="D33" s="492"/>
      <c r="E33" s="492"/>
      <c r="F33" s="492"/>
      <c r="G33" s="492"/>
      <c r="H33" s="492"/>
      <c r="I33" s="492"/>
      <c r="J33" s="492"/>
      <c r="K33" s="492"/>
      <c r="L33" s="492"/>
      <c r="M33" s="492"/>
      <c r="N33" s="492"/>
      <c r="O33" s="492"/>
      <c r="P33" s="492"/>
      <c r="Q33" s="492"/>
      <c r="R33" s="492"/>
    </row>
    <row r="34" spans="2:18">
      <c r="B34" s="492" t="s">
        <v>126</v>
      </c>
      <c r="C34" s="413"/>
      <c r="D34" s="413"/>
      <c r="E34" s="413"/>
      <c r="F34" s="413"/>
      <c r="G34" s="492"/>
      <c r="H34" s="413"/>
      <c r="I34" s="492"/>
      <c r="J34" s="492"/>
      <c r="K34" s="492"/>
      <c r="L34" s="492"/>
      <c r="M34" s="492"/>
      <c r="N34" s="492"/>
      <c r="O34" s="492"/>
      <c r="P34" s="492"/>
      <c r="Q34" s="492"/>
      <c r="R34" s="492"/>
    </row>
    <row r="35" spans="2:18">
      <c r="B35" s="492"/>
      <c r="C35" s="492"/>
      <c r="D35" s="492"/>
      <c r="E35" s="492"/>
      <c r="F35" s="492"/>
      <c r="G35" s="492"/>
      <c r="H35" s="492"/>
      <c r="I35" s="492"/>
      <c r="J35" s="492"/>
      <c r="K35" s="492"/>
      <c r="L35" s="492"/>
      <c r="M35" s="492"/>
      <c r="N35" s="492"/>
      <c r="O35" s="492"/>
      <c r="P35" s="492"/>
      <c r="Q35" s="492"/>
      <c r="R35" s="492"/>
    </row>
    <row r="36" spans="2:18">
      <c r="B36" s="492"/>
      <c r="C36" s="492"/>
      <c r="D36" s="492"/>
      <c r="E36" s="492"/>
      <c r="F36" s="492"/>
      <c r="G36" s="492"/>
      <c r="H36" s="492"/>
      <c r="I36" s="492"/>
      <c r="J36" s="492"/>
      <c r="K36" s="492"/>
      <c r="L36" s="492"/>
      <c r="M36" s="492"/>
      <c r="N36" s="492"/>
      <c r="O36" s="492"/>
      <c r="P36" s="492"/>
      <c r="Q36" s="492"/>
      <c r="R36" s="492"/>
    </row>
    <row r="37" spans="2:18">
      <c r="B37" s="492"/>
      <c r="C37" s="492"/>
      <c r="D37" s="492"/>
      <c r="E37" s="492"/>
      <c r="F37" s="492"/>
      <c r="G37" s="492"/>
      <c r="H37" s="492"/>
      <c r="I37" s="492"/>
      <c r="J37" s="492"/>
      <c r="K37" s="492"/>
      <c r="L37" s="492"/>
      <c r="M37" s="492"/>
      <c r="N37" s="492"/>
      <c r="O37" s="492"/>
      <c r="P37" s="492"/>
      <c r="Q37" s="492"/>
      <c r="R37" s="492"/>
    </row>
    <row r="38" spans="2:18">
      <c r="B38" s="492"/>
      <c r="C38" s="492"/>
      <c r="D38" s="492"/>
      <c r="E38" s="492"/>
      <c r="F38" s="492"/>
      <c r="G38" s="492"/>
      <c r="H38" s="492"/>
      <c r="I38" s="492"/>
      <c r="J38" s="492"/>
      <c r="K38" s="492"/>
      <c r="L38" s="492"/>
      <c r="M38" s="492"/>
      <c r="N38" s="492"/>
      <c r="O38" s="492"/>
      <c r="P38" s="492"/>
      <c r="Q38" s="492"/>
      <c r="R38" s="492"/>
    </row>
    <row r="39" spans="2:18">
      <c r="B39" s="492"/>
      <c r="C39" s="492"/>
      <c r="D39" s="492"/>
      <c r="E39" s="492"/>
      <c r="F39" s="492"/>
      <c r="G39" s="492"/>
      <c r="H39" s="492"/>
      <c r="I39" s="492"/>
      <c r="J39" s="492"/>
      <c r="K39" s="492"/>
      <c r="L39" s="492"/>
      <c r="M39" s="492"/>
      <c r="N39" s="492"/>
      <c r="O39" s="492"/>
      <c r="P39" s="492"/>
      <c r="Q39" s="492"/>
      <c r="R39" s="492"/>
    </row>
    <row r="40" spans="2:18">
      <c r="B40" s="492"/>
      <c r="C40" s="492"/>
      <c r="D40" s="492"/>
      <c r="E40" s="492"/>
      <c r="F40" s="492"/>
      <c r="G40" s="492"/>
      <c r="H40" s="492"/>
      <c r="I40" s="492"/>
      <c r="J40" s="492"/>
      <c r="K40" s="492"/>
      <c r="L40" s="492"/>
      <c r="M40" s="492"/>
      <c r="N40" s="492"/>
      <c r="O40" s="492"/>
      <c r="P40" s="492"/>
      <c r="Q40" s="492"/>
      <c r="R40" s="492"/>
    </row>
    <row r="41" spans="2:18">
      <c r="B41" s="492"/>
      <c r="C41" s="492"/>
      <c r="D41" s="492"/>
      <c r="E41" s="492"/>
      <c r="F41" s="492"/>
      <c r="G41" s="492"/>
      <c r="H41" s="492"/>
      <c r="I41" s="492"/>
      <c r="J41" s="492"/>
      <c r="K41" s="492"/>
      <c r="L41" s="492"/>
      <c r="M41" s="492"/>
      <c r="N41" s="492"/>
      <c r="O41" s="492"/>
      <c r="P41" s="492"/>
      <c r="Q41" s="492"/>
      <c r="R41" s="492"/>
    </row>
    <row r="42" spans="2:18">
      <c r="B42" s="492"/>
      <c r="C42" s="492"/>
      <c r="D42" s="492"/>
      <c r="E42" s="492"/>
      <c r="F42" s="492"/>
      <c r="G42" s="492"/>
      <c r="H42" s="492"/>
      <c r="I42" s="492"/>
      <c r="J42" s="492"/>
      <c r="K42" s="492"/>
      <c r="L42" s="492"/>
      <c r="M42" s="492"/>
      <c r="N42" s="492"/>
      <c r="O42" s="492"/>
      <c r="P42" s="492"/>
      <c r="Q42" s="492"/>
      <c r="R42" s="492"/>
    </row>
  </sheetData>
  <mergeCells count="1">
    <mergeCell ref="I4:R4"/>
  </mergeCells>
  <phoneticPr fontId="21" type="noConversion"/>
  <pageMargins left="0.75" right="0.75" top="1" bottom="1" header="0.5" footer="0.5"/>
  <headerFooter alignWithMargins="0"/>
  <legacyDrawing r:id="rId1"/>
</worksheet>
</file>

<file path=xl/worksheets/sheet20.xml><?xml version="1.0" encoding="utf-8"?>
<worksheet xmlns="http://schemas.openxmlformats.org/spreadsheetml/2006/main" xmlns:r="http://schemas.openxmlformats.org/officeDocument/2006/relationships">
  <sheetPr codeName="Sheet17"/>
  <dimension ref="A1:J115"/>
  <sheetViews>
    <sheetView showZeros="0" zoomScale="90" workbookViewId="0">
      <pane xSplit="2" ySplit="39" topLeftCell="C40" activePane="bottomRight" state="frozen"/>
      <selection pane="topRight" activeCell="C1" sqref="C1"/>
      <selection pane="bottomLeft" activeCell="A40" sqref="A40"/>
      <selection pane="bottomRight" activeCell="C40" sqref="C40"/>
    </sheetView>
  </sheetViews>
  <sheetFormatPr defaultRowHeight="12.75"/>
  <cols>
    <col min="1" max="1" width="16" style="4" customWidth="1"/>
    <col min="2" max="2" width="9.28515625" style="4" customWidth="1"/>
    <col min="3" max="3" width="14.28515625" style="23" customWidth="1"/>
    <col min="4" max="4" width="13.7109375" style="23" customWidth="1"/>
    <col min="5" max="9" width="10.140625" style="23" customWidth="1"/>
    <col min="10" max="10" width="10.140625" style="4" customWidth="1"/>
    <col min="11" max="16384" width="9.140625" style="4"/>
  </cols>
  <sheetData>
    <row r="1" spans="1:10">
      <c r="A1" s="34" t="s">
        <v>119</v>
      </c>
      <c r="B1" s="34"/>
      <c r="C1" s="35"/>
      <c r="D1" s="35"/>
      <c r="E1" s="540" t="s">
        <v>0</v>
      </c>
      <c r="F1" s="540"/>
      <c r="G1" s="541" t="s">
        <v>1</v>
      </c>
      <c r="H1" s="541"/>
      <c r="I1" s="541" t="s">
        <v>2</v>
      </c>
      <c r="J1" s="541"/>
    </row>
    <row r="2" spans="1:10">
      <c r="A2" s="34" t="str">
        <f>Plant</f>
        <v>Anytown</v>
      </c>
      <c r="B2" s="34"/>
      <c r="C2" s="3" t="s">
        <v>3</v>
      </c>
      <c r="D2" s="3" t="s">
        <v>4</v>
      </c>
      <c r="E2" s="540" t="s">
        <v>5</v>
      </c>
      <c r="F2" s="540"/>
      <c r="G2" s="541" t="s">
        <v>6</v>
      </c>
      <c r="H2" s="541"/>
      <c r="I2" s="541" t="s">
        <v>6</v>
      </c>
      <c r="J2" s="541"/>
    </row>
    <row r="3" spans="1:10" ht="13.5" thickBot="1">
      <c r="A3" s="34"/>
      <c r="B3" s="2" t="s">
        <v>7</v>
      </c>
      <c r="C3" s="3" t="s">
        <v>8</v>
      </c>
      <c r="D3" s="3" t="s">
        <v>8</v>
      </c>
      <c r="E3" s="3" t="s">
        <v>9</v>
      </c>
      <c r="F3" s="3" t="s">
        <v>10</v>
      </c>
      <c r="G3" s="3" t="s">
        <v>9</v>
      </c>
      <c r="H3" s="3" t="s">
        <v>10</v>
      </c>
      <c r="I3" s="3" t="s">
        <v>9</v>
      </c>
      <c r="J3" s="2" t="s">
        <v>10</v>
      </c>
    </row>
    <row r="4" spans="1:10" hidden="1">
      <c r="A4" s="36"/>
      <c r="B4" s="42"/>
      <c r="C4" s="9"/>
      <c r="D4" s="10"/>
      <c r="E4" s="44"/>
      <c r="F4" s="47"/>
      <c r="G4" s="9"/>
      <c r="H4" s="10"/>
      <c r="I4" s="44"/>
      <c r="J4" s="37"/>
    </row>
    <row r="5" spans="1:10" hidden="1">
      <c r="A5" s="38"/>
      <c r="B5" s="12"/>
      <c r="C5" s="13"/>
      <c r="D5" s="14"/>
      <c r="E5" s="45"/>
      <c r="F5" s="48"/>
      <c r="G5" s="13"/>
      <c r="H5" s="14"/>
      <c r="I5" s="45"/>
      <c r="J5" s="39"/>
    </row>
    <row r="6" spans="1:10" hidden="1">
      <c r="A6" s="38"/>
      <c r="B6" s="12"/>
      <c r="C6" s="13"/>
      <c r="D6" s="14"/>
      <c r="E6" s="45"/>
      <c r="F6" s="48"/>
      <c r="G6" s="13"/>
      <c r="H6" s="14"/>
      <c r="I6" s="45"/>
      <c r="J6" s="39"/>
    </row>
    <row r="7" spans="1:10" hidden="1">
      <c r="A7" s="38"/>
      <c r="B7" s="12"/>
      <c r="C7" s="13"/>
      <c r="D7" s="14"/>
      <c r="E7" s="45"/>
      <c r="F7" s="48"/>
      <c r="G7" s="13"/>
      <c r="H7" s="14"/>
      <c r="I7" s="45"/>
      <c r="J7" s="39"/>
    </row>
    <row r="8" spans="1:10" hidden="1">
      <c r="A8" s="38"/>
      <c r="B8" s="12"/>
      <c r="C8" s="13"/>
      <c r="D8" s="14"/>
      <c r="E8" s="45"/>
      <c r="F8" s="48"/>
      <c r="G8" s="13"/>
      <c r="H8" s="14"/>
      <c r="I8" s="45"/>
      <c r="J8" s="39"/>
    </row>
    <row r="9" spans="1:10" hidden="1">
      <c r="A9" s="38"/>
      <c r="B9" s="12"/>
      <c r="C9" s="13"/>
      <c r="D9" s="14"/>
      <c r="E9" s="45"/>
      <c r="F9" s="48"/>
      <c r="G9" s="13"/>
      <c r="H9" s="14"/>
      <c r="I9" s="45"/>
      <c r="J9" s="39"/>
    </row>
    <row r="10" spans="1:10" hidden="1">
      <c r="A10" s="38"/>
      <c r="B10" s="12"/>
      <c r="C10" s="13"/>
      <c r="D10" s="14"/>
      <c r="E10" s="45"/>
      <c r="F10" s="48"/>
      <c r="G10" s="13"/>
      <c r="H10" s="14"/>
      <c r="I10" s="45"/>
      <c r="J10" s="39"/>
    </row>
    <row r="11" spans="1:10" hidden="1">
      <c r="A11" s="38"/>
      <c r="B11" s="12"/>
      <c r="C11" s="13"/>
      <c r="D11" s="14"/>
      <c r="E11" s="45"/>
      <c r="F11" s="48"/>
      <c r="G11" s="13"/>
      <c r="H11" s="14"/>
      <c r="I11" s="45"/>
      <c r="J11" s="39"/>
    </row>
    <row r="12" spans="1:10" hidden="1">
      <c r="A12" s="38"/>
      <c r="B12" s="12"/>
      <c r="C12" s="13"/>
      <c r="D12" s="14"/>
      <c r="E12" s="45"/>
      <c r="F12" s="48"/>
      <c r="G12" s="13"/>
      <c r="H12" s="14"/>
      <c r="I12" s="45"/>
      <c r="J12" s="39"/>
    </row>
    <row r="13" spans="1:10" hidden="1">
      <c r="A13" s="38"/>
      <c r="B13" s="12"/>
      <c r="C13" s="13"/>
      <c r="D13" s="14"/>
      <c r="E13" s="45"/>
      <c r="F13" s="48"/>
      <c r="G13" s="13"/>
      <c r="H13" s="14"/>
      <c r="I13" s="45"/>
      <c r="J13" s="39"/>
    </row>
    <row r="14" spans="1:10" hidden="1">
      <c r="A14" s="38"/>
      <c r="B14" s="12"/>
      <c r="C14" s="13"/>
      <c r="D14" s="14"/>
      <c r="E14" s="45"/>
      <c r="F14" s="48"/>
      <c r="G14" s="13"/>
      <c r="H14" s="14"/>
      <c r="I14" s="45"/>
      <c r="J14" s="39"/>
    </row>
    <row r="15" spans="1:10" ht="13.5" hidden="1" thickBot="1">
      <c r="A15" s="40"/>
      <c r="B15" s="16"/>
      <c r="C15" s="17"/>
      <c r="D15" s="18"/>
      <c r="E15" s="46"/>
      <c r="F15" s="49"/>
      <c r="G15" s="17"/>
      <c r="H15" s="18"/>
      <c r="I15" s="46"/>
      <c r="J15" s="41"/>
    </row>
    <row r="16" spans="1:10" s="257" customFormat="1" hidden="1">
      <c r="A16" s="250"/>
      <c r="B16" s="251"/>
      <c r="C16" s="252"/>
      <c r="D16" s="253"/>
      <c r="E16" s="254"/>
      <c r="F16" s="255"/>
      <c r="G16" s="254"/>
      <c r="H16" s="255"/>
      <c r="I16" s="254"/>
      <c r="J16" s="256"/>
    </row>
    <row r="17" spans="1:10" s="257" customFormat="1" hidden="1">
      <c r="A17" s="250"/>
      <c r="B17" s="251"/>
      <c r="C17" s="252"/>
      <c r="D17" s="253"/>
      <c r="E17" s="254"/>
      <c r="F17" s="255"/>
      <c r="G17" s="254"/>
      <c r="H17" s="255"/>
      <c r="I17" s="254"/>
      <c r="J17" s="256"/>
    </row>
    <row r="18" spans="1:10" s="257" customFormat="1" hidden="1">
      <c r="A18" s="250"/>
      <c r="B18" s="251"/>
      <c r="C18" s="252"/>
      <c r="D18" s="253"/>
      <c r="E18" s="254"/>
      <c r="F18" s="255"/>
      <c r="G18" s="254"/>
      <c r="H18" s="255"/>
      <c r="I18" s="254"/>
      <c r="J18" s="256"/>
    </row>
    <row r="19" spans="1:10" s="257" customFormat="1" hidden="1">
      <c r="A19" s="250"/>
      <c r="B19" s="251"/>
      <c r="C19" s="252"/>
      <c r="D19" s="253"/>
      <c r="E19" s="254"/>
      <c r="F19" s="255"/>
      <c r="G19" s="254"/>
      <c r="H19" s="255"/>
      <c r="I19" s="254"/>
      <c r="J19" s="256"/>
    </row>
    <row r="20" spans="1:10" s="257" customFormat="1" hidden="1">
      <c r="A20" s="250"/>
      <c r="B20" s="251"/>
      <c r="C20" s="252"/>
      <c r="D20" s="253"/>
      <c r="E20" s="254"/>
      <c r="F20" s="255"/>
      <c r="G20" s="254"/>
      <c r="H20" s="255"/>
      <c r="I20" s="254"/>
      <c r="J20" s="256"/>
    </row>
    <row r="21" spans="1:10" s="257" customFormat="1" hidden="1">
      <c r="A21" s="250"/>
      <c r="B21" s="251"/>
      <c r="C21" s="252"/>
      <c r="D21" s="253"/>
      <c r="E21" s="254"/>
      <c r="F21" s="255"/>
      <c r="G21" s="254"/>
      <c r="H21" s="255"/>
      <c r="I21" s="254"/>
      <c r="J21" s="256"/>
    </row>
    <row r="22" spans="1:10" s="257" customFormat="1" hidden="1">
      <c r="A22" s="250"/>
      <c r="B22" s="251"/>
      <c r="C22" s="252"/>
      <c r="D22" s="253"/>
      <c r="E22" s="254"/>
      <c r="F22" s="255"/>
      <c r="G22" s="254"/>
      <c r="H22" s="255"/>
      <c r="I22" s="254"/>
      <c r="J22" s="256"/>
    </row>
    <row r="23" spans="1:10" s="257" customFormat="1" hidden="1">
      <c r="A23" s="250"/>
      <c r="B23" s="251"/>
      <c r="C23" s="252"/>
      <c r="D23" s="253"/>
      <c r="E23" s="254"/>
      <c r="F23" s="255"/>
      <c r="G23" s="254"/>
      <c r="H23" s="255"/>
      <c r="I23" s="254"/>
      <c r="J23" s="256"/>
    </row>
    <row r="24" spans="1:10" s="257" customFormat="1" hidden="1">
      <c r="A24" s="250"/>
      <c r="B24" s="251"/>
      <c r="C24" s="252"/>
      <c r="D24" s="253"/>
      <c r="E24" s="254"/>
      <c r="F24" s="255"/>
      <c r="G24" s="254"/>
      <c r="H24" s="255"/>
      <c r="I24" s="254"/>
      <c r="J24" s="256"/>
    </row>
    <row r="25" spans="1:10" s="257" customFormat="1" hidden="1">
      <c r="A25" s="250"/>
      <c r="B25" s="251"/>
      <c r="C25" s="252"/>
      <c r="D25" s="253"/>
      <c r="E25" s="254"/>
      <c r="F25" s="255"/>
      <c r="G25" s="254"/>
      <c r="H25" s="255"/>
      <c r="I25" s="254"/>
      <c r="J25" s="256"/>
    </row>
    <row r="26" spans="1:10" s="257" customFormat="1" hidden="1">
      <c r="A26" s="250"/>
      <c r="B26" s="251"/>
      <c r="C26" s="252"/>
      <c r="D26" s="253"/>
      <c r="E26" s="254"/>
      <c r="F26" s="255"/>
      <c r="G26" s="254"/>
      <c r="H26" s="255"/>
      <c r="I26" s="254"/>
      <c r="J26" s="256"/>
    </row>
    <row r="27" spans="1:10" s="257" customFormat="1" hidden="1">
      <c r="A27" s="250"/>
      <c r="B27" s="251"/>
      <c r="C27" s="252"/>
      <c r="D27" s="253"/>
      <c r="E27" s="254"/>
      <c r="F27" s="255"/>
      <c r="G27" s="254"/>
      <c r="H27" s="255"/>
      <c r="I27" s="254"/>
      <c r="J27" s="256"/>
    </row>
    <row r="28" spans="1:10" s="257" customFormat="1" hidden="1">
      <c r="A28" s="250"/>
      <c r="B28" s="251"/>
      <c r="C28" s="252"/>
      <c r="D28" s="253"/>
      <c r="E28" s="254"/>
      <c r="F28" s="255"/>
      <c r="G28" s="254"/>
      <c r="H28" s="255"/>
      <c r="I28" s="254"/>
      <c r="J28" s="256"/>
    </row>
    <row r="29" spans="1:10" s="257" customFormat="1" hidden="1">
      <c r="A29" s="250"/>
      <c r="B29" s="251"/>
      <c r="C29" s="252"/>
      <c r="D29" s="253"/>
      <c r="E29" s="254"/>
      <c r="F29" s="255"/>
      <c r="G29" s="254"/>
      <c r="H29" s="255"/>
      <c r="I29" s="254"/>
      <c r="J29" s="256"/>
    </row>
    <row r="30" spans="1:10" s="257" customFormat="1" hidden="1">
      <c r="A30" s="250"/>
      <c r="B30" s="251"/>
      <c r="C30" s="252"/>
      <c r="D30" s="253"/>
      <c r="E30" s="254"/>
      <c r="F30" s="255"/>
      <c r="G30" s="254"/>
      <c r="H30" s="255"/>
      <c r="I30" s="254"/>
      <c r="J30" s="256"/>
    </row>
    <row r="31" spans="1:10" s="257" customFormat="1" hidden="1">
      <c r="A31" s="250"/>
      <c r="B31" s="251"/>
      <c r="C31" s="252"/>
      <c r="D31" s="253"/>
      <c r="E31" s="254"/>
      <c r="F31" s="255"/>
      <c r="G31" s="254"/>
      <c r="H31" s="255"/>
      <c r="I31" s="254"/>
      <c r="J31" s="256"/>
    </row>
    <row r="32" spans="1:10" s="257" customFormat="1" hidden="1">
      <c r="A32" s="250"/>
      <c r="B32" s="251"/>
      <c r="C32" s="252"/>
      <c r="D32" s="253"/>
      <c r="E32" s="254"/>
      <c r="F32" s="255"/>
      <c r="G32" s="254"/>
      <c r="H32" s="255"/>
      <c r="I32" s="254"/>
      <c r="J32" s="256"/>
    </row>
    <row r="33" spans="1:10" s="257" customFormat="1" hidden="1">
      <c r="A33" s="250"/>
      <c r="B33" s="251"/>
      <c r="C33" s="252"/>
      <c r="D33" s="253"/>
      <c r="E33" s="254"/>
      <c r="F33" s="255"/>
      <c r="G33" s="254"/>
      <c r="H33" s="255"/>
      <c r="I33" s="254"/>
      <c r="J33" s="256"/>
    </row>
    <row r="34" spans="1:10" s="257" customFormat="1" hidden="1">
      <c r="A34" s="250"/>
      <c r="B34" s="251"/>
      <c r="C34" s="252"/>
      <c r="D34" s="253"/>
      <c r="E34" s="254"/>
      <c r="F34" s="255"/>
      <c r="G34" s="254"/>
      <c r="H34" s="255"/>
      <c r="I34" s="254"/>
      <c r="J34" s="256"/>
    </row>
    <row r="35" spans="1:10" s="257" customFormat="1" hidden="1">
      <c r="A35" s="250"/>
      <c r="B35" s="251"/>
      <c r="C35" s="252"/>
      <c r="D35" s="253"/>
      <c r="E35" s="254"/>
      <c r="F35" s="255"/>
      <c r="G35" s="254"/>
      <c r="H35" s="255"/>
      <c r="I35" s="254"/>
      <c r="J35" s="256"/>
    </row>
    <row r="36" spans="1:10" s="257" customFormat="1" hidden="1">
      <c r="A36" s="250"/>
      <c r="B36" s="251"/>
      <c r="C36" s="252"/>
      <c r="D36" s="253"/>
      <c r="E36" s="254"/>
      <c r="F36" s="255"/>
      <c r="G36" s="254"/>
      <c r="H36" s="255"/>
      <c r="I36" s="254"/>
      <c r="J36" s="256"/>
    </row>
    <row r="37" spans="1:10" s="257" customFormat="1" hidden="1">
      <c r="A37" s="250"/>
      <c r="B37" s="251"/>
      <c r="C37" s="252"/>
      <c r="D37" s="253"/>
      <c r="E37" s="254"/>
      <c r="F37" s="255"/>
      <c r="G37" s="254"/>
      <c r="H37" s="255"/>
      <c r="I37" s="254"/>
      <c r="J37" s="256"/>
    </row>
    <row r="38" spans="1:10" s="257" customFormat="1" hidden="1">
      <c r="A38" s="250"/>
      <c r="B38" s="251"/>
      <c r="C38" s="252"/>
      <c r="D38" s="253"/>
      <c r="E38" s="254"/>
      <c r="F38" s="255"/>
      <c r="G38" s="254"/>
      <c r="H38" s="255"/>
      <c r="I38" s="254"/>
      <c r="J38" s="256"/>
    </row>
    <row r="39" spans="1:10" s="257" customFormat="1" ht="13.5" hidden="1" thickBot="1">
      <c r="A39" s="250"/>
      <c r="B39" s="251"/>
      <c r="C39" s="252"/>
      <c r="D39" s="253"/>
      <c r="E39" s="254"/>
      <c r="F39" s="255"/>
      <c r="G39" s="254"/>
      <c r="H39" s="255"/>
      <c r="I39" s="254"/>
      <c r="J39" s="256"/>
    </row>
    <row r="40" spans="1:10">
      <c r="A40" s="36"/>
      <c r="B40" s="504">
        <v>39083</v>
      </c>
      <c r="C40" s="446"/>
      <c r="D40" s="447"/>
      <c r="E40" s="436"/>
      <c r="F40" s="437"/>
      <c r="G40" s="436"/>
      <c r="H40" s="437"/>
      <c r="I40" s="436"/>
      <c r="J40" s="438"/>
    </row>
    <row r="41" spans="1:10">
      <c r="A41" s="38"/>
      <c r="B41" s="502">
        <v>39114</v>
      </c>
      <c r="C41" s="448"/>
      <c r="D41" s="449"/>
      <c r="E41" s="439" t="str">
        <f t="shared" ref="E41:E50" si="0">IF(C41="","",AVERAGE(C6:C41))</f>
        <v/>
      </c>
      <c r="F41" s="440" t="str">
        <f t="shared" ref="F41:F50" si="1">IF(D41="","",AVERAGE(D6:D41))</f>
        <v/>
      </c>
      <c r="G41" s="439" t="str">
        <f t="shared" ref="G41:G50" si="2">IF(E41="","",SUM(C6:C41))</f>
        <v/>
      </c>
      <c r="H41" s="440" t="str">
        <f t="shared" ref="H41:H50" si="3">IF(F41="","",SUM(D6:D41))</f>
        <v/>
      </c>
      <c r="I41" s="439"/>
      <c r="J41" s="441"/>
    </row>
    <row r="42" spans="1:10">
      <c r="A42" s="38"/>
      <c r="B42" s="502">
        <v>39142</v>
      </c>
      <c r="C42" s="448"/>
      <c r="D42" s="449"/>
      <c r="E42" s="439" t="str">
        <f t="shared" si="0"/>
        <v/>
      </c>
      <c r="F42" s="440" t="str">
        <f t="shared" si="1"/>
        <v/>
      </c>
      <c r="G42" s="439" t="str">
        <f t="shared" si="2"/>
        <v/>
      </c>
      <c r="H42" s="440" t="str">
        <f t="shared" si="3"/>
        <v/>
      </c>
      <c r="I42" s="439"/>
      <c r="J42" s="441"/>
    </row>
    <row r="43" spans="1:10">
      <c r="A43" s="38"/>
      <c r="B43" s="502">
        <v>39173</v>
      </c>
      <c r="C43" s="448"/>
      <c r="D43" s="449"/>
      <c r="E43" s="439" t="str">
        <f t="shared" si="0"/>
        <v/>
      </c>
      <c r="F43" s="440" t="str">
        <f t="shared" si="1"/>
        <v/>
      </c>
      <c r="G43" s="439" t="str">
        <f t="shared" si="2"/>
        <v/>
      </c>
      <c r="H43" s="440" t="str">
        <f t="shared" si="3"/>
        <v/>
      </c>
      <c r="I43" s="439"/>
      <c r="J43" s="441"/>
    </row>
    <row r="44" spans="1:10">
      <c r="A44" s="38"/>
      <c r="B44" s="502">
        <v>39203</v>
      </c>
      <c r="C44" s="448"/>
      <c r="D44" s="449"/>
      <c r="E44" s="439" t="str">
        <f t="shared" si="0"/>
        <v/>
      </c>
      <c r="F44" s="440" t="str">
        <f t="shared" si="1"/>
        <v/>
      </c>
      <c r="G44" s="439" t="str">
        <f t="shared" si="2"/>
        <v/>
      </c>
      <c r="H44" s="440" t="str">
        <f t="shared" si="3"/>
        <v/>
      </c>
      <c r="I44" s="439"/>
      <c r="J44" s="441"/>
    </row>
    <row r="45" spans="1:10">
      <c r="A45" s="38"/>
      <c r="B45" s="502">
        <v>39234</v>
      </c>
      <c r="C45" s="448"/>
      <c r="D45" s="449"/>
      <c r="E45" s="439" t="str">
        <f t="shared" si="0"/>
        <v/>
      </c>
      <c r="F45" s="440" t="str">
        <f t="shared" si="1"/>
        <v/>
      </c>
      <c r="G45" s="439" t="str">
        <f t="shared" si="2"/>
        <v/>
      </c>
      <c r="H45" s="440" t="str">
        <f t="shared" si="3"/>
        <v/>
      </c>
      <c r="I45" s="439"/>
      <c r="J45" s="441"/>
    </row>
    <row r="46" spans="1:10">
      <c r="A46" s="38"/>
      <c r="B46" s="502">
        <v>39264</v>
      </c>
      <c r="C46" s="448"/>
      <c r="D46" s="449"/>
      <c r="E46" s="439" t="str">
        <f t="shared" si="0"/>
        <v/>
      </c>
      <c r="F46" s="440" t="str">
        <f t="shared" si="1"/>
        <v/>
      </c>
      <c r="G46" s="439" t="str">
        <f t="shared" si="2"/>
        <v/>
      </c>
      <c r="H46" s="440" t="str">
        <f t="shared" si="3"/>
        <v/>
      </c>
      <c r="I46" s="439"/>
      <c r="J46" s="441"/>
    </row>
    <row r="47" spans="1:10">
      <c r="A47" s="38"/>
      <c r="B47" s="502">
        <v>39295</v>
      </c>
      <c r="C47" s="448"/>
      <c r="D47" s="449"/>
      <c r="E47" s="439" t="str">
        <f t="shared" si="0"/>
        <v/>
      </c>
      <c r="F47" s="440" t="str">
        <f t="shared" si="1"/>
        <v/>
      </c>
      <c r="G47" s="439" t="str">
        <f t="shared" si="2"/>
        <v/>
      </c>
      <c r="H47" s="440" t="str">
        <f t="shared" si="3"/>
        <v/>
      </c>
      <c r="I47" s="439"/>
      <c r="J47" s="441"/>
    </row>
    <row r="48" spans="1:10">
      <c r="A48" s="38"/>
      <c r="B48" s="502">
        <v>39326</v>
      </c>
      <c r="C48" s="448"/>
      <c r="D48" s="449"/>
      <c r="E48" s="439" t="str">
        <f t="shared" si="0"/>
        <v/>
      </c>
      <c r="F48" s="440" t="str">
        <f t="shared" si="1"/>
        <v/>
      </c>
      <c r="G48" s="439" t="str">
        <f t="shared" si="2"/>
        <v/>
      </c>
      <c r="H48" s="440" t="str">
        <f t="shared" si="3"/>
        <v/>
      </c>
      <c r="I48" s="439"/>
      <c r="J48" s="441"/>
    </row>
    <row r="49" spans="1:10">
      <c r="A49" s="38"/>
      <c r="B49" s="502">
        <v>39356</v>
      </c>
      <c r="C49" s="448"/>
      <c r="D49" s="449"/>
      <c r="E49" s="439" t="str">
        <f t="shared" si="0"/>
        <v/>
      </c>
      <c r="F49" s="440" t="str">
        <f t="shared" si="1"/>
        <v/>
      </c>
      <c r="G49" s="439" t="str">
        <f t="shared" si="2"/>
        <v/>
      </c>
      <c r="H49" s="440" t="str">
        <f t="shared" si="3"/>
        <v/>
      </c>
      <c r="I49" s="439"/>
      <c r="J49" s="441"/>
    </row>
    <row r="50" spans="1:10">
      <c r="A50" s="38"/>
      <c r="B50" s="502">
        <v>39387</v>
      </c>
      <c r="C50" s="448"/>
      <c r="D50" s="449"/>
      <c r="E50" s="439" t="str">
        <f t="shared" si="0"/>
        <v/>
      </c>
      <c r="F50" s="440" t="str">
        <f t="shared" si="1"/>
        <v/>
      </c>
      <c r="G50" s="439" t="str">
        <f t="shared" si="2"/>
        <v/>
      </c>
      <c r="H50" s="440" t="str">
        <f t="shared" si="3"/>
        <v/>
      </c>
      <c r="I50" s="439"/>
      <c r="J50" s="441"/>
    </row>
    <row r="51" spans="1:10" ht="13.5" thickBot="1">
      <c r="A51" s="40"/>
      <c r="B51" s="503">
        <v>39417</v>
      </c>
      <c r="C51" s="450"/>
      <c r="D51" s="451"/>
      <c r="E51" s="442" t="str">
        <f t="shared" ref="E51:E82" si="4">IF(C51="","",AVERAGE(C40:C51))</f>
        <v/>
      </c>
      <c r="F51" s="443" t="str">
        <f t="shared" ref="F51:F82" si="5">IF(D51="","",AVERAGE(D40:D51))</f>
        <v/>
      </c>
      <c r="G51" s="444" t="str">
        <f t="shared" ref="G51:G82" si="6">IF(E51="","",SUM(C40:C51))</f>
        <v/>
      </c>
      <c r="H51" s="443" t="str">
        <f t="shared" ref="H51:H82" si="7">IF(F51="","",SUM(D40:D51))</f>
        <v/>
      </c>
      <c r="I51" s="442">
        <f>SUM(C40:C51)</f>
        <v>0</v>
      </c>
      <c r="J51" s="445">
        <f>SUM(D40:D51)</f>
        <v>0</v>
      </c>
    </row>
    <row r="52" spans="1:10">
      <c r="A52" s="36"/>
      <c r="B52" s="504">
        <v>39448</v>
      </c>
      <c r="C52" s="446"/>
      <c r="D52" s="447"/>
      <c r="E52" s="436" t="str">
        <f t="shared" si="4"/>
        <v/>
      </c>
      <c r="F52" s="437" t="str">
        <f t="shared" si="5"/>
        <v/>
      </c>
      <c r="G52" s="436" t="str">
        <f t="shared" si="6"/>
        <v/>
      </c>
      <c r="H52" s="437" t="str">
        <f t="shared" si="7"/>
        <v/>
      </c>
      <c r="I52" s="436"/>
      <c r="J52" s="438"/>
    </row>
    <row r="53" spans="1:10">
      <c r="A53" s="38"/>
      <c r="B53" s="502">
        <v>39479</v>
      </c>
      <c r="C53" s="448"/>
      <c r="D53" s="449"/>
      <c r="E53" s="439" t="str">
        <f t="shared" si="4"/>
        <v/>
      </c>
      <c r="F53" s="440" t="str">
        <f t="shared" si="5"/>
        <v/>
      </c>
      <c r="G53" s="439" t="str">
        <f t="shared" si="6"/>
        <v/>
      </c>
      <c r="H53" s="440" t="str">
        <f t="shared" si="7"/>
        <v/>
      </c>
      <c r="I53" s="439"/>
      <c r="J53" s="441"/>
    </row>
    <row r="54" spans="1:10">
      <c r="A54" s="38"/>
      <c r="B54" s="502">
        <v>39508</v>
      </c>
      <c r="C54" s="448"/>
      <c r="D54" s="449"/>
      <c r="E54" s="439" t="str">
        <f t="shared" si="4"/>
        <v/>
      </c>
      <c r="F54" s="440" t="str">
        <f t="shared" si="5"/>
        <v/>
      </c>
      <c r="G54" s="439" t="str">
        <f t="shared" si="6"/>
        <v/>
      </c>
      <c r="H54" s="440" t="str">
        <f t="shared" si="7"/>
        <v/>
      </c>
      <c r="I54" s="439"/>
      <c r="J54" s="441"/>
    </row>
    <row r="55" spans="1:10">
      <c r="A55" s="38"/>
      <c r="B55" s="502">
        <v>39539</v>
      </c>
      <c r="C55" s="448"/>
      <c r="D55" s="449"/>
      <c r="E55" s="439" t="str">
        <f t="shared" si="4"/>
        <v/>
      </c>
      <c r="F55" s="440" t="str">
        <f t="shared" si="5"/>
        <v/>
      </c>
      <c r="G55" s="439" t="str">
        <f t="shared" si="6"/>
        <v/>
      </c>
      <c r="H55" s="440" t="str">
        <f t="shared" si="7"/>
        <v/>
      </c>
      <c r="I55" s="439"/>
      <c r="J55" s="441"/>
    </row>
    <row r="56" spans="1:10">
      <c r="A56" s="38"/>
      <c r="B56" s="502">
        <v>39569</v>
      </c>
      <c r="C56" s="448"/>
      <c r="D56" s="449"/>
      <c r="E56" s="439" t="str">
        <f t="shared" si="4"/>
        <v/>
      </c>
      <c r="F56" s="440" t="str">
        <f t="shared" si="5"/>
        <v/>
      </c>
      <c r="G56" s="439" t="str">
        <f t="shared" si="6"/>
        <v/>
      </c>
      <c r="H56" s="440" t="str">
        <f t="shared" si="7"/>
        <v/>
      </c>
      <c r="I56" s="439"/>
      <c r="J56" s="441"/>
    </row>
    <row r="57" spans="1:10">
      <c r="A57" s="38"/>
      <c r="B57" s="502">
        <v>39600</v>
      </c>
      <c r="C57" s="448"/>
      <c r="D57" s="449"/>
      <c r="E57" s="439" t="str">
        <f t="shared" si="4"/>
        <v/>
      </c>
      <c r="F57" s="440" t="str">
        <f t="shared" si="5"/>
        <v/>
      </c>
      <c r="G57" s="439" t="str">
        <f t="shared" si="6"/>
        <v/>
      </c>
      <c r="H57" s="440" t="str">
        <f t="shared" si="7"/>
        <v/>
      </c>
      <c r="I57" s="439"/>
      <c r="J57" s="441"/>
    </row>
    <row r="58" spans="1:10">
      <c r="A58" s="38"/>
      <c r="B58" s="502">
        <v>39630</v>
      </c>
      <c r="C58" s="448"/>
      <c r="D58" s="449"/>
      <c r="E58" s="439" t="str">
        <f t="shared" si="4"/>
        <v/>
      </c>
      <c r="F58" s="440" t="str">
        <f t="shared" si="5"/>
        <v/>
      </c>
      <c r="G58" s="439" t="str">
        <f t="shared" si="6"/>
        <v/>
      </c>
      <c r="H58" s="440" t="str">
        <f t="shared" si="7"/>
        <v/>
      </c>
      <c r="I58" s="439"/>
      <c r="J58" s="441"/>
    </row>
    <row r="59" spans="1:10">
      <c r="A59" s="38"/>
      <c r="B59" s="502">
        <v>39661</v>
      </c>
      <c r="C59" s="448"/>
      <c r="D59" s="449"/>
      <c r="E59" s="439" t="str">
        <f t="shared" si="4"/>
        <v/>
      </c>
      <c r="F59" s="440" t="str">
        <f t="shared" si="5"/>
        <v/>
      </c>
      <c r="G59" s="439" t="str">
        <f t="shared" si="6"/>
        <v/>
      </c>
      <c r="H59" s="440" t="str">
        <f t="shared" si="7"/>
        <v/>
      </c>
      <c r="I59" s="439"/>
      <c r="J59" s="441"/>
    </row>
    <row r="60" spans="1:10">
      <c r="A60" s="38"/>
      <c r="B60" s="502">
        <v>39692</v>
      </c>
      <c r="C60" s="448"/>
      <c r="D60" s="449"/>
      <c r="E60" s="439" t="str">
        <f t="shared" si="4"/>
        <v/>
      </c>
      <c r="F60" s="440" t="str">
        <f t="shared" si="5"/>
        <v/>
      </c>
      <c r="G60" s="439" t="str">
        <f t="shared" si="6"/>
        <v/>
      </c>
      <c r="H60" s="440" t="str">
        <f t="shared" si="7"/>
        <v/>
      </c>
      <c r="I60" s="439"/>
      <c r="J60" s="441"/>
    </row>
    <row r="61" spans="1:10">
      <c r="A61" s="38"/>
      <c r="B61" s="502">
        <v>39722</v>
      </c>
      <c r="C61" s="448"/>
      <c r="D61" s="449"/>
      <c r="E61" s="439" t="str">
        <f t="shared" si="4"/>
        <v/>
      </c>
      <c r="F61" s="440" t="str">
        <f t="shared" si="5"/>
        <v/>
      </c>
      <c r="G61" s="439" t="str">
        <f t="shared" si="6"/>
        <v/>
      </c>
      <c r="H61" s="440" t="str">
        <f t="shared" si="7"/>
        <v/>
      </c>
      <c r="I61" s="439"/>
      <c r="J61" s="441"/>
    </row>
    <row r="62" spans="1:10">
      <c r="A62" s="38"/>
      <c r="B62" s="502">
        <v>39753</v>
      </c>
      <c r="C62" s="448"/>
      <c r="D62" s="449"/>
      <c r="E62" s="439" t="str">
        <f t="shared" si="4"/>
        <v/>
      </c>
      <c r="F62" s="440" t="str">
        <f t="shared" si="5"/>
        <v/>
      </c>
      <c r="G62" s="439" t="str">
        <f t="shared" si="6"/>
        <v/>
      </c>
      <c r="H62" s="440" t="str">
        <f t="shared" si="7"/>
        <v/>
      </c>
      <c r="I62" s="439"/>
      <c r="J62" s="441"/>
    </row>
    <row r="63" spans="1:10" ht="13.5" thickBot="1">
      <c r="A63" s="40"/>
      <c r="B63" s="503">
        <v>39783</v>
      </c>
      <c r="C63" s="450"/>
      <c r="D63" s="451"/>
      <c r="E63" s="442" t="str">
        <f t="shared" si="4"/>
        <v/>
      </c>
      <c r="F63" s="443" t="str">
        <f t="shared" si="5"/>
        <v/>
      </c>
      <c r="G63" s="444" t="str">
        <f t="shared" si="6"/>
        <v/>
      </c>
      <c r="H63" s="443" t="str">
        <f t="shared" si="7"/>
        <v/>
      </c>
      <c r="I63" s="442">
        <f>SUM(C52:C63)</f>
        <v>0</v>
      </c>
      <c r="J63" s="445">
        <f>SUM(D52:D63)</f>
        <v>0</v>
      </c>
    </row>
    <row r="64" spans="1:10">
      <c r="A64" s="36"/>
      <c r="B64" s="504">
        <v>39814</v>
      </c>
      <c r="C64" s="446"/>
      <c r="D64" s="447"/>
      <c r="E64" s="436" t="str">
        <f t="shared" si="4"/>
        <v/>
      </c>
      <c r="F64" s="437" t="str">
        <f t="shared" si="5"/>
        <v/>
      </c>
      <c r="G64" s="436" t="str">
        <f t="shared" si="6"/>
        <v/>
      </c>
      <c r="H64" s="437" t="str">
        <f t="shared" si="7"/>
        <v/>
      </c>
      <c r="I64" s="436"/>
      <c r="J64" s="438"/>
    </row>
    <row r="65" spans="1:10">
      <c r="A65" s="38"/>
      <c r="B65" s="502">
        <v>39845</v>
      </c>
      <c r="C65" s="448"/>
      <c r="D65" s="449"/>
      <c r="E65" s="439" t="str">
        <f t="shared" si="4"/>
        <v/>
      </c>
      <c r="F65" s="440" t="str">
        <f t="shared" si="5"/>
        <v/>
      </c>
      <c r="G65" s="439" t="str">
        <f t="shared" si="6"/>
        <v/>
      </c>
      <c r="H65" s="440" t="str">
        <f t="shared" si="7"/>
        <v/>
      </c>
      <c r="I65" s="439"/>
      <c r="J65" s="441"/>
    </row>
    <row r="66" spans="1:10">
      <c r="A66" s="38"/>
      <c r="B66" s="502">
        <v>39873</v>
      </c>
      <c r="C66" s="448"/>
      <c r="D66" s="449"/>
      <c r="E66" s="439" t="str">
        <f t="shared" si="4"/>
        <v/>
      </c>
      <c r="F66" s="440" t="str">
        <f t="shared" si="5"/>
        <v/>
      </c>
      <c r="G66" s="439" t="str">
        <f t="shared" si="6"/>
        <v/>
      </c>
      <c r="H66" s="440" t="str">
        <f t="shared" si="7"/>
        <v/>
      </c>
      <c r="I66" s="439"/>
      <c r="J66" s="441"/>
    </row>
    <row r="67" spans="1:10">
      <c r="A67" s="38"/>
      <c r="B67" s="502">
        <v>39904</v>
      </c>
      <c r="C67" s="448"/>
      <c r="D67" s="449"/>
      <c r="E67" s="439" t="str">
        <f t="shared" si="4"/>
        <v/>
      </c>
      <c r="F67" s="440" t="str">
        <f t="shared" si="5"/>
        <v/>
      </c>
      <c r="G67" s="439" t="str">
        <f t="shared" si="6"/>
        <v/>
      </c>
      <c r="H67" s="440" t="str">
        <f t="shared" si="7"/>
        <v/>
      </c>
      <c r="I67" s="439"/>
      <c r="J67" s="441"/>
    </row>
    <row r="68" spans="1:10">
      <c r="A68" s="38"/>
      <c r="B68" s="502">
        <v>39934</v>
      </c>
      <c r="C68" s="448"/>
      <c r="D68" s="449"/>
      <c r="E68" s="439" t="str">
        <f t="shared" si="4"/>
        <v/>
      </c>
      <c r="F68" s="440" t="str">
        <f t="shared" si="5"/>
        <v/>
      </c>
      <c r="G68" s="439" t="str">
        <f t="shared" si="6"/>
        <v/>
      </c>
      <c r="H68" s="440" t="str">
        <f t="shared" si="7"/>
        <v/>
      </c>
      <c r="I68" s="439"/>
      <c r="J68" s="441"/>
    </row>
    <row r="69" spans="1:10">
      <c r="A69" s="38"/>
      <c r="B69" s="502">
        <v>39965</v>
      </c>
      <c r="C69" s="448"/>
      <c r="D69" s="449"/>
      <c r="E69" s="439" t="str">
        <f t="shared" si="4"/>
        <v/>
      </c>
      <c r="F69" s="440" t="str">
        <f t="shared" si="5"/>
        <v/>
      </c>
      <c r="G69" s="439" t="str">
        <f t="shared" si="6"/>
        <v/>
      </c>
      <c r="H69" s="440" t="str">
        <f t="shared" si="7"/>
        <v/>
      </c>
      <c r="I69" s="439"/>
      <c r="J69" s="441"/>
    </row>
    <row r="70" spans="1:10">
      <c r="A70" s="38"/>
      <c r="B70" s="502">
        <v>39995</v>
      </c>
      <c r="C70" s="448"/>
      <c r="D70" s="449"/>
      <c r="E70" s="439" t="str">
        <f t="shared" si="4"/>
        <v/>
      </c>
      <c r="F70" s="440" t="str">
        <f t="shared" si="5"/>
        <v/>
      </c>
      <c r="G70" s="439" t="str">
        <f t="shared" si="6"/>
        <v/>
      </c>
      <c r="H70" s="440" t="str">
        <f t="shared" si="7"/>
        <v/>
      </c>
      <c r="I70" s="439"/>
      <c r="J70" s="441"/>
    </row>
    <row r="71" spans="1:10">
      <c r="A71" s="38"/>
      <c r="B71" s="502">
        <v>40026</v>
      </c>
      <c r="C71" s="448"/>
      <c r="D71" s="449"/>
      <c r="E71" s="439" t="str">
        <f t="shared" si="4"/>
        <v/>
      </c>
      <c r="F71" s="440" t="str">
        <f t="shared" si="5"/>
        <v/>
      </c>
      <c r="G71" s="439" t="str">
        <f t="shared" si="6"/>
        <v/>
      </c>
      <c r="H71" s="440" t="str">
        <f t="shared" si="7"/>
        <v/>
      </c>
      <c r="I71" s="439"/>
      <c r="J71" s="441"/>
    </row>
    <row r="72" spans="1:10">
      <c r="A72" s="38"/>
      <c r="B72" s="502">
        <v>40057</v>
      </c>
      <c r="C72" s="448"/>
      <c r="D72" s="449"/>
      <c r="E72" s="439" t="str">
        <f t="shared" si="4"/>
        <v/>
      </c>
      <c r="F72" s="440" t="str">
        <f t="shared" si="5"/>
        <v/>
      </c>
      <c r="G72" s="439" t="str">
        <f t="shared" si="6"/>
        <v/>
      </c>
      <c r="H72" s="440" t="str">
        <f t="shared" si="7"/>
        <v/>
      </c>
      <c r="I72" s="439"/>
      <c r="J72" s="441"/>
    </row>
    <row r="73" spans="1:10">
      <c r="A73" s="38"/>
      <c r="B73" s="502">
        <v>40087</v>
      </c>
      <c r="C73" s="448"/>
      <c r="D73" s="449"/>
      <c r="E73" s="439" t="str">
        <f t="shared" si="4"/>
        <v/>
      </c>
      <c r="F73" s="440" t="str">
        <f t="shared" si="5"/>
        <v/>
      </c>
      <c r="G73" s="439" t="str">
        <f t="shared" si="6"/>
        <v/>
      </c>
      <c r="H73" s="440" t="str">
        <f t="shared" si="7"/>
        <v/>
      </c>
      <c r="I73" s="439"/>
      <c r="J73" s="441"/>
    </row>
    <row r="74" spans="1:10">
      <c r="A74" s="38"/>
      <c r="B74" s="502">
        <v>40118</v>
      </c>
      <c r="C74" s="448"/>
      <c r="D74" s="449"/>
      <c r="E74" s="439" t="str">
        <f t="shared" si="4"/>
        <v/>
      </c>
      <c r="F74" s="440" t="str">
        <f t="shared" si="5"/>
        <v/>
      </c>
      <c r="G74" s="439" t="str">
        <f t="shared" si="6"/>
        <v/>
      </c>
      <c r="H74" s="440" t="str">
        <f t="shared" si="7"/>
        <v/>
      </c>
      <c r="I74" s="439"/>
      <c r="J74" s="441"/>
    </row>
    <row r="75" spans="1:10" ht="13.5" thickBot="1">
      <c r="A75" s="40"/>
      <c r="B75" s="503">
        <v>40148</v>
      </c>
      <c r="C75" s="450"/>
      <c r="D75" s="451"/>
      <c r="E75" s="442" t="str">
        <f t="shared" si="4"/>
        <v/>
      </c>
      <c r="F75" s="443" t="str">
        <f t="shared" si="5"/>
        <v/>
      </c>
      <c r="G75" s="444" t="str">
        <f t="shared" si="6"/>
        <v/>
      </c>
      <c r="H75" s="443" t="str">
        <f t="shared" si="7"/>
        <v/>
      </c>
      <c r="I75" s="442">
        <f>SUM(C64:C75)</f>
        <v>0</v>
      </c>
      <c r="J75" s="445">
        <f>SUM(D64:D75)</f>
        <v>0</v>
      </c>
    </row>
    <row r="76" spans="1:10">
      <c r="A76" s="36"/>
      <c r="B76" s="504">
        <v>40179</v>
      </c>
      <c r="C76" s="446"/>
      <c r="D76" s="447"/>
      <c r="E76" s="436" t="str">
        <f t="shared" si="4"/>
        <v/>
      </c>
      <c r="F76" s="437" t="str">
        <f t="shared" si="5"/>
        <v/>
      </c>
      <c r="G76" s="436" t="str">
        <f t="shared" si="6"/>
        <v/>
      </c>
      <c r="H76" s="437" t="str">
        <f t="shared" si="7"/>
        <v/>
      </c>
      <c r="I76" s="436"/>
      <c r="J76" s="438"/>
    </row>
    <row r="77" spans="1:10">
      <c r="A77" s="38"/>
      <c r="B77" s="502">
        <v>40210</v>
      </c>
      <c r="C77" s="448"/>
      <c r="D77" s="449"/>
      <c r="E77" s="439" t="str">
        <f t="shared" si="4"/>
        <v/>
      </c>
      <c r="F77" s="440" t="str">
        <f t="shared" si="5"/>
        <v/>
      </c>
      <c r="G77" s="439" t="str">
        <f t="shared" si="6"/>
        <v/>
      </c>
      <c r="H77" s="440" t="str">
        <f t="shared" si="7"/>
        <v/>
      </c>
      <c r="I77" s="439"/>
      <c r="J77" s="441"/>
    </row>
    <row r="78" spans="1:10">
      <c r="A78" s="38"/>
      <c r="B78" s="502">
        <v>40238</v>
      </c>
      <c r="C78" s="448"/>
      <c r="D78" s="449"/>
      <c r="E78" s="439" t="str">
        <f t="shared" si="4"/>
        <v/>
      </c>
      <c r="F78" s="440" t="str">
        <f t="shared" si="5"/>
        <v/>
      </c>
      <c r="G78" s="439" t="str">
        <f t="shared" si="6"/>
        <v/>
      </c>
      <c r="H78" s="440" t="str">
        <f t="shared" si="7"/>
        <v/>
      </c>
      <c r="I78" s="439"/>
      <c r="J78" s="441"/>
    </row>
    <row r="79" spans="1:10">
      <c r="A79" s="38"/>
      <c r="B79" s="502">
        <v>40269</v>
      </c>
      <c r="C79" s="448"/>
      <c r="D79" s="449"/>
      <c r="E79" s="439" t="str">
        <f t="shared" si="4"/>
        <v/>
      </c>
      <c r="F79" s="440" t="str">
        <f t="shared" si="5"/>
        <v/>
      </c>
      <c r="G79" s="439" t="str">
        <f t="shared" si="6"/>
        <v/>
      </c>
      <c r="H79" s="440" t="str">
        <f t="shared" si="7"/>
        <v/>
      </c>
      <c r="I79" s="439"/>
      <c r="J79" s="441"/>
    </row>
    <row r="80" spans="1:10">
      <c r="A80" s="38"/>
      <c r="B80" s="502">
        <v>40299</v>
      </c>
      <c r="C80" s="448"/>
      <c r="D80" s="449"/>
      <c r="E80" s="439" t="str">
        <f t="shared" si="4"/>
        <v/>
      </c>
      <c r="F80" s="440" t="str">
        <f t="shared" si="5"/>
        <v/>
      </c>
      <c r="G80" s="439" t="str">
        <f t="shared" si="6"/>
        <v/>
      </c>
      <c r="H80" s="440" t="str">
        <f t="shared" si="7"/>
        <v/>
      </c>
      <c r="I80" s="439"/>
      <c r="J80" s="441"/>
    </row>
    <row r="81" spans="1:10">
      <c r="A81" s="38"/>
      <c r="B81" s="502">
        <v>40330</v>
      </c>
      <c r="C81" s="448"/>
      <c r="D81" s="449"/>
      <c r="E81" s="439" t="str">
        <f t="shared" si="4"/>
        <v/>
      </c>
      <c r="F81" s="440" t="str">
        <f t="shared" si="5"/>
        <v/>
      </c>
      <c r="G81" s="439" t="str">
        <f t="shared" si="6"/>
        <v/>
      </c>
      <c r="H81" s="440" t="str">
        <f t="shared" si="7"/>
        <v/>
      </c>
      <c r="I81" s="439"/>
      <c r="J81" s="441"/>
    </row>
    <row r="82" spans="1:10">
      <c r="A82" s="38"/>
      <c r="B82" s="502">
        <v>40360</v>
      </c>
      <c r="C82" s="448"/>
      <c r="D82" s="449"/>
      <c r="E82" s="439" t="str">
        <f t="shared" si="4"/>
        <v/>
      </c>
      <c r="F82" s="440" t="str">
        <f t="shared" si="5"/>
        <v/>
      </c>
      <c r="G82" s="439" t="str">
        <f t="shared" si="6"/>
        <v/>
      </c>
      <c r="H82" s="440" t="str">
        <f t="shared" si="7"/>
        <v/>
      </c>
      <c r="I82" s="439"/>
      <c r="J82" s="441"/>
    </row>
    <row r="83" spans="1:10">
      <c r="A83" s="38"/>
      <c r="B83" s="502">
        <v>40391</v>
      </c>
      <c r="C83" s="448"/>
      <c r="D83" s="449"/>
      <c r="E83" s="439" t="str">
        <f t="shared" ref="E83:E111" si="8">IF(C83="","",AVERAGE(C72:C83))</f>
        <v/>
      </c>
      <c r="F83" s="440" t="str">
        <f t="shared" ref="F83:F111" si="9">IF(D83="","",AVERAGE(D72:D83))</f>
        <v/>
      </c>
      <c r="G83" s="439" t="str">
        <f t="shared" ref="G83:G111" si="10">IF(E83="","",SUM(C72:C83))</f>
        <v/>
      </c>
      <c r="H83" s="440" t="str">
        <f t="shared" ref="H83:H111" si="11">IF(F83="","",SUM(D72:D83))</f>
        <v/>
      </c>
      <c r="I83" s="439"/>
      <c r="J83" s="441"/>
    </row>
    <row r="84" spans="1:10">
      <c r="A84" s="38"/>
      <c r="B84" s="502">
        <v>40422</v>
      </c>
      <c r="C84" s="448"/>
      <c r="D84" s="449"/>
      <c r="E84" s="439" t="str">
        <f t="shared" si="8"/>
        <v/>
      </c>
      <c r="F84" s="440" t="str">
        <f t="shared" si="9"/>
        <v/>
      </c>
      <c r="G84" s="439" t="str">
        <f t="shared" si="10"/>
        <v/>
      </c>
      <c r="H84" s="440" t="str">
        <f t="shared" si="11"/>
        <v/>
      </c>
      <c r="I84" s="439"/>
      <c r="J84" s="441"/>
    </row>
    <row r="85" spans="1:10">
      <c r="A85" s="38"/>
      <c r="B85" s="502">
        <v>40452</v>
      </c>
      <c r="C85" s="448"/>
      <c r="D85" s="449"/>
      <c r="E85" s="439" t="str">
        <f t="shared" si="8"/>
        <v/>
      </c>
      <c r="F85" s="440" t="str">
        <f t="shared" si="9"/>
        <v/>
      </c>
      <c r="G85" s="439" t="str">
        <f t="shared" si="10"/>
        <v/>
      </c>
      <c r="H85" s="440" t="str">
        <f t="shared" si="11"/>
        <v/>
      </c>
      <c r="I85" s="439"/>
      <c r="J85" s="441"/>
    </row>
    <row r="86" spans="1:10">
      <c r="A86" s="38"/>
      <c r="B86" s="502">
        <v>40483</v>
      </c>
      <c r="C86" s="448"/>
      <c r="D86" s="449"/>
      <c r="E86" s="439" t="str">
        <f t="shared" si="8"/>
        <v/>
      </c>
      <c r="F86" s="440" t="str">
        <f t="shared" si="9"/>
        <v/>
      </c>
      <c r="G86" s="439" t="str">
        <f t="shared" si="10"/>
        <v/>
      </c>
      <c r="H86" s="440" t="str">
        <f t="shared" si="11"/>
        <v/>
      </c>
      <c r="I86" s="439"/>
      <c r="J86" s="441"/>
    </row>
    <row r="87" spans="1:10" ht="13.5" thickBot="1">
      <c r="A87" s="40"/>
      <c r="B87" s="503">
        <v>40513</v>
      </c>
      <c r="C87" s="450"/>
      <c r="D87" s="451"/>
      <c r="E87" s="442" t="str">
        <f t="shared" si="8"/>
        <v/>
      </c>
      <c r="F87" s="443" t="str">
        <f t="shared" si="9"/>
        <v/>
      </c>
      <c r="G87" s="444" t="str">
        <f t="shared" si="10"/>
        <v/>
      </c>
      <c r="H87" s="443" t="str">
        <f t="shared" si="11"/>
        <v/>
      </c>
      <c r="I87" s="442">
        <f>SUM(C76:C87)</f>
        <v>0</v>
      </c>
      <c r="J87" s="445">
        <f>SUM(D76:D87)</f>
        <v>0</v>
      </c>
    </row>
    <row r="88" spans="1:10">
      <c r="A88" s="36"/>
      <c r="B88" s="504">
        <v>40544</v>
      </c>
      <c r="C88" s="446"/>
      <c r="D88" s="447"/>
      <c r="E88" s="436" t="str">
        <f t="shared" si="8"/>
        <v/>
      </c>
      <c r="F88" s="437" t="str">
        <f t="shared" si="9"/>
        <v/>
      </c>
      <c r="G88" s="436" t="str">
        <f t="shared" si="10"/>
        <v/>
      </c>
      <c r="H88" s="437" t="str">
        <f t="shared" si="11"/>
        <v/>
      </c>
      <c r="I88" s="436"/>
      <c r="J88" s="438"/>
    </row>
    <row r="89" spans="1:10">
      <c r="A89" s="38"/>
      <c r="B89" s="502">
        <v>40575</v>
      </c>
      <c r="C89" s="448"/>
      <c r="D89" s="449"/>
      <c r="E89" s="439" t="str">
        <f t="shared" si="8"/>
        <v/>
      </c>
      <c r="F89" s="440" t="str">
        <f t="shared" si="9"/>
        <v/>
      </c>
      <c r="G89" s="439" t="str">
        <f t="shared" si="10"/>
        <v/>
      </c>
      <c r="H89" s="440" t="str">
        <f t="shared" si="11"/>
        <v/>
      </c>
      <c r="I89" s="439"/>
      <c r="J89" s="441"/>
    </row>
    <row r="90" spans="1:10">
      <c r="A90" s="38"/>
      <c r="B90" s="502">
        <v>40603</v>
      </c>
      <c r="C90" s="448"/>
      <c r="D90" s="449"/>
      <c r="E90" s="439" t="str">
        <f t="shared" si="8"/>
        <v/>
      </c>
      <c r="F90" s="440" t="str">
        <f t="shared" si="9"/>
        <v/>
      </c>
      <c r="G90" s="439" t="str">
        <f t="shared" si="10"/>
        <v/>
      </c>
      <c r="H90" s="440" t="str">
        <f t="shared" si="11"/>
        <v/>
      </c>
      <c r="I90" s="439"/>
      <c r="J90" s="441"/>
    </row>
    <row r="91" spans="1:10">
      <c r="A91" s="38"/>
      <c r="B91" s="502">
        <v>40634</v>
      </c>
      <c r="C91" s="448"/>
      <c r="D91" s="449"/>
      <c r="E91" s="439" t="str">
        <f t="shared" si="8"/>
        <v/>
      </c>
      <c r="F91" s="440" t="str">
        <f t="shared" si="9"/>
        <v/>
      </c>
      <c r="G91" s="439" t="str">
        <f t="shared" si="10"/>
        <v/>
      </c>
      <c r="H91" s="440" t="str">
        <f t="shared" si="11"/>
        <v/>
      </c>
      <c r="I91" s="439"/>
      <c r="J91" s="441"/>
    </row>
    <row r="92" spans="1:10">
      <c r="A92" s="38"/>
      <c r="B92" s="502">
        <v>40664</v>
      </c>
      <c r="C92" s="448"/>
      <c r="D92" s="449"/>
      <c r="E92" s="439" t="str">
        <f t="shared" si="8"/>
        <v/>
      </c>
      <c r="F92" s="440" t="str">
        <f t="shared" si="9"/>
        <v/>
      </c>
      <c r="G92" s="439" t="str">
        <f t="shared" si="10"/>
        <v/>
      </c>
      <c r="H92" s="440" t="str">
        <f t="shared" si="11"/>
        <v/>
      </c>
      <c r="I92" s="439"/>
      <c r="J92" s="441"/>
    </row>
    <row r="93" spans="1:10">
      <c r="A93" s="38"/>
      <c r="B93" s="502">
        <v>40695</v>
      </c>
      <c r="C93" s="448"/>
      <c r="D93" s="449"/>
      <c r="E93" s="439" t="str">
        <f t="shared" si="8"/>
        <v/>
      </c>
      <c r="F93" s="440" t="str">
        <f t="shared" si="9"/>
        <v/>
      </c>
      <c r="G93" s="439" t="str">
        <f t="shared" si="10"/>
        <v/>
      </c>
      <c r="H93" s="440" t="str">
        <f t="shared" si="11"/>
        <v/>
      </c>
      <c r="I93" s="439"/>
      <c r="J93" s="441"/>
    </row>
    <row r="94" spans="1:10">
      <c r="A94" s="38"/>
      <c r="B94" s="502">
        <v>40725</v>
      </c>
      <c r="C94" s="448"/>
      <c r="D94" s="449"/>
      <c r="E94" s="439" t="str">
        <f t="shared" si="8"/>
        <v/>
      </c>
      <c r="F94" s="440" t="str">
        <f t="shared" si="9"/>
        <v/>
      </c>
      <c r="G94" s="439" t="str">
        <f t="shared" si="10"/>
        <v/>
      </c>
      <c r="H94" s="440" t="str">
        <f t="shared" si="11"/>
        <v/>
      </c>
      <c r="I94" s="439"/>
      <c r="J94" s="441"/>
    </row>
    <row r="95" spans="1:10">
      <c r="A95" s="38"/>
      <c r="B95" s="502">
        <v>40756</v>
      </c>
      <c r="C95" s="448"/>
      <c r="D95" s="449"/>
      <c r="E95" s="439" t="str">
        <f t="shared" si="8"/>
        <v/>
      </c>
      <c r="F95" s="440" t="str">
        <f t="shared" si="9"/>
        <v/>
      </c>
      <c r="G95" s="439" t="str">
        <f t="shared" si="10"/>
        <v/>
      </c>
      <c r="H95" s="440" t="str">
        <f t="shared" si="11"/>
        <v/>
      </c>
      <c r="I95" s="439"/>
      <c r="J95" s="441"/>
    </row>
    <row r="96" spans="1:10">
      <c r="A96" s="38"/>
      <c r="B96" s="502">
        <v>40787</v>
      </c>
      <c r="C96" s="448"/>
      <c r="D96" s="449"/>
      <c r="E96" s="439" t="str">
        <f t="shared" si="8"/>
        <v/>
      </c>
      <c r="F96" s="440" t="str">
        <f t="shared" si="9"/>
        <v/>
      </c>
      <c r="G96" s="439" t="str">
        <f t="shared" si="10"/>
        <v/>
      </c>
      <c r="H96" s="440" t="str">
        <f t="shared" si="11"/>
        <v/>
      </c>
      <c r="I96" s="439"/>
      <c r="J96" s="441"/>
    </row>
    <row r="97" spans="1:10">
      <c r="A97" s="38"/>
      <c r="B97" s="502">
        <v>40817</v>
      </c>
      <c r="C97" s="448"/>
      <c r="D97" s="449"/>
      <c r="E97" s="439" t="str">
        <f t="shared" si="8"/>
        <v/>
      </c>
      <c r="F97" s="440" t="str">
        <f t="shared" si="9"/>
        <v/>
      </c>
      <c r="G97" s="439" t="str">
        <f t="shared" si="10"/>
        <v/>
      </c>
      <c r="H97" s="440" t="str">
        <f t="shared" si="11"/>
        <v/>
      </c>
      <c r="I97" s="439"/>
      <c r="J97" s="441"/>
    </row>
    <row r="98" spans="1:10">
      <c r="A98" s="38"/>
      <c r="B98" s="502">
        <v>40848</v>
      </c>
      <c r="C98" s="448"/>
      <c r="D98" s="449"/>
      <c r="E98" s="439" t="str">
        <f t="shared" si="8"/>
        <v/>
      </c>
      <c r="F98" s="440" t="str">
        <f t="shared" si="9"/>
        <v/>
      </c>
      <c r="G98" s="439" t="str">
        <f t="shared" si="10"/>
        <v/>
      </c>
      <c r="H98" s="440" t="str">
        <f t="shared" si="11"/>
        <v/>
      </c>
      <c r="I98" s="439"/>
      <c r="J98" s="441"/>
    </row>
    <row r="99" spans="1:10" ht="13.5" thickBot="1">
      <c r="A99" s="40"/>
      <c r="B99" s="503">
        <v>40878</v>
      </c>
      <c r="C99" s="450"/>
      <c r="D99" s="451"/>
      <c r="E99" s="442" t="str">
        <f t="shared" si="8"/>
        <v/>
      </c>
      <c r="F99" s="443" t="str">
        <f t="shared" si="9"/>
        <v/>
      </c>
      <c r="G99" s="444" t="str">
        <f t="shared" si="10"/>
        <v/>
      </c>
      <c r="H99" s="443" t="str">
        <f t="shared" si="11"/>
        <v/>
      </c>
      <c r="I99" s="442">
        <f>SUM(C88:C99)</f>
        <v>0</v>
      </c>
      <c r="J99" s="445">
        <f>SUM(D88:D99)</f>
        <v>0</v>
      </c>
    </row>
    <row r="100" spans="1:10">
      <c r="A100" s="36"/>
      <c r="B100" s="504">
        <v>40909</v>
      </c>
      <c r="C100" s="446"/>
      <c r="D100" s="447"/>
      <c r="E100" s="436" t="str">
        <f t="shared" si="8"/>
        <v/>
      </c>
      <c r="F100" s="437" t="str">
        <f t="shared" si="9"/>
        <v/>
      </c>
      <c r="G100" s="436" t="str">
        <f t="shared" si="10"/>
        <v/>
      </c>
      <c r="H100" s="437" t="str">
        <f t="shared" si="11"/>
        <v/>
      </c>
      <c r="I100" s="436"/>
      <c r="J100" s="438"/>
    </row>
    <row r="101" spans="1:10">
      <c r="A101" s="38"/>
      <c r="B101" s="502">
        <v>40940</v>
      </c>
      <c r="C101" s="448"/>
      <c r="D101" s="449"/>
      <c r="E101" s="439" t="str">
        <f t="shared" si="8"/>
        <v/>
      </c>
      <c r="F101" s="440" t="str">
        <f t="shared" si="9"/>
        <v/>
      </c>
      <c r="G101" s="439" t="str">
        <f t="shared" si="10"/>
        <v/>
      </c>
      <c r="H101" s="440" t="str">
        <f t="shared" si="11"/>
        <v/>
      </c>
      <c r="I101" s="439"/>
      <c r="J101" s="441"/>
    </row>
    <row r="102" spans="1:10">
      <c r="A102" s="38"/>
      <c r="B102" s="502">
        <v>40969</v>
      </c>
      <c r="C102" s="448"/>
      <c r="D102" s="449"/>
      <c r="E102" s="439" t="str">
        <f t="shared" si="8"/>
        <v/>
      </c>
      <c r="F102" s="440" t="str">
        <f t="shared" si="9"/>
        <v/>
      </c>
      <c r="G102" s="439" t="str">
        <f t="shared" si="10"/>
        <v/>
      </c>
      <c r="H102" s="440" t="str">
        <f t="shared" si="11"/>
        <v/>
      </c>
      <c r="I102" s="439"/>
      <c r="J102" s="441"/>
    </row>
    <row r="103" spans="1:10">
      <c r="A103" s="38"/>
      <c r="B103" s="502">
        <v>41000</v>
      </c>
      <c r="C103" s="448"/>
      <c r="D103" s="449"/>
      <c r="E103" s="439" t="str">
        <f t="shared" si="8"/>
        <v/>
      </c>
      <c r="F103" s="440" t="str">
        <f t="shared" si="9"/>
        <v/>
      </c>
      <c r="G103" s="439" t="str">
        <f t="shared" si="10"/>
        <v/>
      </c>
      <c r="H103" s="440" t="str">
        <f t="shared" si="11"/>
        <v/>
      </c>
      <c r="I103" s="439"/>
      <c r="J103" s="441"/>
    </row>
    <row r="104" spans="1:10">
      <c r="A104" s="38"/>
      <c r="B104" s="502">
        <v>41030</v>
      </c>
      <c r="C104" s="448"/>
      <c r="D104" s="449"/>
      <c r="E104" s="439" t="str">
        <f t="shared" si="8"/>
        <v/>
      </c>
      <c r="F104" s="440" t="str">
        <f t="shared" si="9"/>
        <v/>
      </c>
      <c r="G104" s="439" t="str">
        <f t="shared" si="10"/>
        <v/>
      </c>
      <c r="H104" s="440" t="str">
        <f t="shared" si="11"/>
        <v/>
      </c>
      <c r="I104" s="439"/>
      <c r="J104" s="441"/>
    </row>
    <row r="105" spans="1:10">
      <c r="A105" s="38"/>
      <c r="B105" s="502">
        <v>41061</v>
      </c>
      <c r="C105" s="448"/>
      <c r="D105" s="449"/>
      <c r="E105" s="439" t="str">
        <f t="shared" si="8"/>
        <v/>
      </c>
      <c r="F105" s="440" t="str">
        <f t="shared" si="9"/>
        <v/>
      </c>
      <c r="G105" s="439" t="str">
        <f t="shared" si="10"/>
        <v/>
      </c>
      <c r="H105" s="440" t="str">
        <f t="shared" si="11"/>
        <v/>
      </c>
      <c r="I105" s="439"/>
      <c r="J105" s="441"/>
    </row>
    <row r="106" spans="1:10">
      <c r="A106" s="38"/>
      <c r="B106" s="502">
        <v>41091</v>
      </c>
      <c r="C106" s="448"/>
      <c r="D106" s="449"/>
      <c r="E106" s="439" t="str">
        <f t="shared" si="8"/>
        <v/>
      </c>
      <c r="F106" s="440" t="str">
        <f t="shared" si="9"/>
        <v/>
      </c>
      <c r="G106" s="439" t="str">
        <f t="shared" si="10"/>
        <v/>
      </c>
      <c r="H106" s="440" t="str">
        <f t="shared" si="11"/>
        <v/>
      </c>
      <c r="I106" s="439"/>
      <c r="J106" s="441"/>
    </row>
    <row r="107" spans="1:10">
      <c r="A107" s="38"/>
      <c r="B107" s="502">
        <v>41122</v>
      </c>
      <c r="C107" s="448"/>
      <c r="D107" s="449"/>
      <c r="E107" s="439" t="str">
        <f t="shared" si="8"/>
        <v/>
      </c>
      <c r="F107" s="440" t="str">
        <f t="shared" si="9"/>
        <v/>
      </c>
      <c r="G107" s="439" t="str">
        <f t="shared" si="10"/>
        <v/>
      </c>
      <c r="H107" s="440" t="str">
        <f t="shared" si="11"/>
        <v/>
      </c>
      <c r="I107" s="439"/>
      <c r="J107" s="441"/>
    </row>
    <row r="108" spans="1:10">
      <c r="A108" s="38"/>
      <c r="B108" s="502">
        <v>41153</v>
      </c>
      <c r="C108" s="448"/>
      <c r="D108" s="449"/>
      <c r="E108" s="439" t="str">
        <f t="shared" si="8"/>
        <v/>
      </c>
      <c r="F108" s="440" t="str">
        <f t="shared" si="9"/>
        <v/>
      </c>
      <c r="G108" s="439" t="str">
        <f t="shared" si="10"/>
        <v/>
      </c>
      <c r="H108" s="440" t="str">
        <f t="shared" si="11"/>
        <v/>
      </c>
      <c r="I108" s="439"/>
      <c r="J108" s="441"/>
    </row>
    <row r="109" spans="1:10">
      <c r="A109" s="38"/>
      <c r="B109" s="502">
        <v>41183</v>
      </c>
      <c r="C109" s="448"/>
      <c r="D109" s="449"/>
      <c r="E109" s="439" t="str">
        <f t="shared" si="8"/>
        <v/>
      </c>
      <c r="F109" s="440" t="str">
        <f t="shared" si="9"/>
        <v/>
      </c>
      <c r="G109" s="439" t="str">
        <f t="shared" si="10"/>
        <v/>
      </c>
      <c r="H109" s="440" t="str">
        <f t="shared" si="11"/>
        <v/>
      </c>
      <c r="I109" s="439"/>
      <c r="J109" s="441"/>
    </row>
    <row r="110" spans="1:10">
      <c r="A110" s="38"/>
      <c r="B110" s="502">
        <v>41214</v>
      </c>
      <c r="C110" s="448"/>
      <c r="D110" s="449"/>
      <c r="E110" s="439" t="str">
        <f t="shared" si="8"/>
        <v/>
      </c>
      <c r="F110" s="440" t="str">
        <f t="shared" si="9"/>
        <v/>
      </c>
      <c r="G110" s="439" t="str">
        <f t="shared" si="10"/>
        <v/>
      </c>
      <c r="H110" s="440" t="str">
        <f t="shared" si="11"/>
        <v/>
      </c>
      <c r="I110" s="439"/>
      <c r="J110" s="441"/>
    </row>
    <row r="111" spans="1:10" ht="13.5" thickBot="1">
      <c r="A111" s="40"/>
      <c r="B111" s="503">
        <v>41244</v>
      </c>
      <c r="C111" s="450"/>
      <c r="D111" s="451"/>
      <c r="E111" s="442" t="str">
        <f t="shared" si="8"/>
        <v/>
      </c>
      <c r="F111" s="443" t="str">
        <f t="shared" si="9"/>
        <v/>
      </c>
      <c r="G111" s="444" t="str">
        <f t="shared" si="10"/>
        <v/>
      </c>
      <c r="H111" s="443" t="str">
        <f t="shared" si="11"/>
        <v/>
      </c>
      <c r="I111" s="442">
        <f>SUM(C100:C111)</f>
        <v>0</v>
      </c>
      <c r="J111" s="445">
        <f>SUM(D100:D111)</f>
        <v>0</v>
      </c>
    </row>
    <row r="112" spans="1:10">
      <c r="C112" s="281"/>
      <c r="D112" s="281"/>
    </row>
    <row r="113" spans="3:4">
      <c r="C113" s="281"/>
      <c r="D113" s="281"/>
    </row>
    <row r="114" spans="3:4">
      <c r="C114" s="281"/>
      <c r="D114" s="281"/>
    </row>
    <row r="115" spans="3:4">
      <c r="C115" s="281"/>
      <c r="D115" s="281"/>
    </row>
  </sheetData>
  <mergeCells count="6">
    <mergeCell ref="E1:F1"/>
    <mergeCell ref="G1:H1"/>
    <mergeCell ref="I1:J1"/>
    <mergeCell ref="E2:F2"/>
    <mergeCell ref="G2:H2"/>
    <mergeCell ref="I2:J2"/>
  </mergeCells>
  <phoneticPr fontId="0" type="noConversion"/>
  <printOptions horizontalCentered="1"/>
  <pageMargins left="0.25" right="0.25" top="1" bottom="1" header="0.5" footer="0.5"/>
  <pageSetup orientation="landscape" verticalDpi="300" r:id="rId1"/>
  <headerFooter alignWithMargins="0">
    <oddHeader>&amp;CMiscellaneous # 8
HAP / VOC Data</oddHeader>
  </headerFooter>
  <rowBreaks count="2" manualBreakCount="2">
    <brk id="63" max="16383" man="1"/>
    <brk id="87" max="16383" man="1"/>
  </rowBreaks>
</worksheet>
</file>

<file path=xl/worksheets/sheet21.xml><?xml version="1.0" encoding="utf-8"?>
<worksheet xmlns="http://schemas.openxmlformats.org/spreadsheetml/2006/main" xmlns:r="http://schemas.openxmlformats.org/officeDocument/2006/relationships">
  <sheetPr codeName="Sheet9"/>
  <dimension ref="A1:N565"/>
  <sheetViews>
    <sheetView workbookViewId="0">
      <pane xSplit="2" ySplit="5" topLeftCell="C6" activePane="bottomRight" state="frozen"/>
      <selection activeCell="B43" sqref="B43:B44"/>
      <selection pane="topRight" activeCell="B43" sqref="B43:B44"/>
      <selection pane="bottomLeft" activeCell="B43" sqref="B43:B44"/>
      <selection pane="bottomRight" activeCell="C6" sqref="C6"/>
    </sheetView>
  </sheetViews>
  <sheetFormatPr defaultRowHeight="15"/>
  <cols>
    <col min="1" max="1" width="2.28515625" style="129" customWidth="1"/>
    <col min="2" max="2" width="13.7109375" style="130" customWidth="1"/>
    <col min="3" max="3" width="13.7109375" style="127" customWidth="1"/>
    <col min="4" max="4" width="8" style="127" customWidth="1"/>
    <col min="5" max="5" width="14.7109375" style="127" customWidth="1"/>
    <col min="6" max="6" width="13.7109375" style="129" customWidth="1"/>
    <col min="7" max="8" width="3.42578125" style="127" customWidth="1"/>
    <col min="9" max="9" width="11" style="127" customWidth="1"/>
    <col min="10" max="10" width="6.28515625" style="127" customWidth="1"/>
    <col min="11" max="11" width="11.7109375" style="129" customWidth="1"/>
    <col min="12" max="12" width="6.5703125" style="129" customWidth="1"/>
    <col min="13" max="13" width="11.7109375" style="129" customWidth="1"/>
    <col min="14" max="14" width="9" style="129" customWidth="1"/>
    <col min="15" max="16384" width="9.140625" style="127"/>
  </cols>
  <sheetData>
    <row r="1" spans="1:14">
      <c r="A1" s="158"/>
      <c r="B1" s="159" t="str">
        <f>Plant</f>
        <v>Anytown</v>
      </c>
      <c r="C1" s="160"/>
      <c r="D1" s="160"/>
      <c r="E1" s="243"/>
      <c r="F1" s="244"/>
      <c r="G1" s="243"/>
      <c r="H1" s="243"/>
      <c r="I1" s="243"/>
      <c r="J1" s="243"/>
      <c r="K1"/>
      <c r="L1"/>
      <c r="M1"/>
      <c r="N1"/>
    </row>
    <row r="2" spans="1:14">
      <c r="A2" s="249"/>
      <c r="B2" s="249"/>
      <c r="C2" s="543" t="s">
        <v>168</v>
      </c>
      <c r="D2" s="543"/>
      <c r="E2" s="241"/>
      <c r="F2" s="242"/>
      <c r="G2" s="243"/>
      <c r="H2" s="243"/>
      <c r="I2" s="243"/>
      <c r="J2" s="243"/>
      <c r="K2"/>
      <c r="L2"/>
      <c r="M2"/>
      <c r="N2"/>
    </row>
    <row r="3" spans="1:14">
      <c r="A3" s="158"/>
      <c r="B3" s="159"/>
      <c r="C3" s="544" t="s">
        <v>169</v>
      </c>
      <c r="D3" s="544"/>
      <c r="E3" s="321">
        <v>0.18</v>
      </c>
      <c r="F3" s="242" t="s">
        <v>171</v>
      </c>
      <c r="G3" s="243"/>
      <c r="H3" s="243"/>
      <c r="I3" s="244"/>
      <c r="J3" s="243"/>
      <c r="K3"/>
      <c r="L3"/>
      <c r="M3"/>
      <c r="N3"/>
    </row>
    <row r="4" spans="1:14">
      <c r="A4" s="158"/>
      <c r="B4" s="159"/>
      <c r="C4" s="160"/>
      <c r="D4" s="160"/>
      <c r="E4" s="241"/>
      <c r="F4" s="546" t="s">
        <v>12</v>
      </c>
      <c r="G4" s="546"/>
      <c r="H4" s="546"/>
      <c r="I4" s="546"/>
      <c r="J4" s="546"/>
      <c r="K4" s="545" t="s">
        <v>131</v>
      </c>
      <c r="L4" s="545"/>
      <c r="M4" s="542" t="s">
        <v>131</v>
      </c>
      <c r="N4" s="542"/>
    </row>
    <row r="5" spans="1:14">
      <c r="E5" s="129"/>
      <c r="F5" s="547" t="s">
        <v>13</v>
      </c>
      <c r="G5" s="547"/>
      <c r="H5" s="547"/>
      <c r="I5" s="547"/>
      <c r="J5" s="547"/>
      <c r="K5" s="545" t="s">
        <v>130</v>
      </c>
      <c r="L5" s="545"/>
      <c r="M5" s="542" t="s">
        <v>197</v>
      </c>
      <c r="N5" s="542"/>
    </row>
    <row r="6" spans="1:14">
      <c r="B6" s="132">
        <v>39448</v>
      </c>
      <c r="C6" s="277"/>
      <c r="D6" s="129" t="s">
        <v>8</v>
      </c>
      <c r="E6"/>
      <c r="F6" s="330">
        <f>SUM(sefficiency*C6)/2000</f>
        <v>0</v>
      </c>
      <c r="G6" s="129" t="s">
        <v>8</v>
      </c>
      <c r="H6" s="129"/>
      <c r="I6" s="328">
        <f t="shared" ref="I6:I17" si="0">+F6/2000</f>
        <v>0</v>
      </c>
      <c r="J6" s="127" t="s">
        <v>15</v>
      </c>
      <c r="K6" s="466">
        <f>+F6</f>
        <v>0</v>
      </c>
      <c r="L6" s="129" t="s">
        <v>8</v>
      </c>
      <c r="M6" s="466">
        <f>+F6</f>
        <v>0</v>
      </c>
      <c r="N6" s="129" t="s">
        <v>8</v>
      </c>
    </row>
    <row r="7" spans="1:14">
      <c r="B7" s="132">
        <v>39479</v>
      </c>
      <c r="C7" s="277"/>
      <c r="D7" s="129" t="s">
        <v>8</v>
      </c>
      <c r="E7"/>
      <c r="F7" s="330">
        <f>SUM(sefficiency*(C7/2000))</f>
        <v>0</v>
      </c>
      <c r="G7" s="129" t="s">
        <v>8</v>
      </c>
      <c r="H7" s="129"/>
      <c r="I7" s="328">
        <f t="shared" si="0"/>
        <v>0</v>
      </c>
      <c r="J7" s="127" t="s">
        <v>15</v>
      </c>
      <c r="K7" s="466">
        <f>+F7+K6</f>
        <v>0</v>
      </c>
      <c r="L7" s="129" t="s">
        <v>8</v>
      </c>
      <c r="M7" s="466">
        <f>AVERAGE(F6:F7)</f>
        <v>0</v>
      </c>
      <c r="N7" s="129" t="s">
        <v>8</v>
      </c>
    </row>
    <row r="8" spans="1:14">
      <c r="B8" s="132">
        <v>39508</v>
      </c>
      <c r="C8" s="277"/>
      <c r="D8" s="129" t="s">
        <v>8</v>
      </c>
      <c r="E8"/>
      <c r="F8" s="330">
        <f>SUM(sefficiency*(C8/2000))</f>
        <v>0</v>
      </c>
      <c r="G8" s="129" t="s">
        <v>8</v>
      </c>
      <c r="H8" s="129"/>
      <c r="I8" s="328">
        <f t="shared" si="0"/>
        <v>0</v>
      </c>
      <c r="J8" s="127" t="s">
        <v>15</v>
      </c>
      <c r="K8" s="466">
        <f>+F8+K7</f>
        <v>0</v>
      </c>
      <c r="L8" s="129" t="s">
        <v>8</v>
      </c>
      <c r="M8" s="466">
        <f>AVERAGE(F6:F8)</f>
        <v>0</v>
      </c>
      <c r="N8" s="129" t="s">
        <v>8</v>
      </c>
    </row>
    <row r="9" spans="1:14">
      <c r="B9" s="132">
        <v>39539</v>
      </c>
      <c r="C9" s="277"/>
      <c r="D9" s="129" t="s">
        <v>8</v>
      </c>
      <c r="E9"/>
      <c r="F9" s="330">
        <f>SUM(sefficiency*(C9/2000))</f>
        <v>0</v>
      </c>
      <c r="G9" s="129" t="s">
        <v>8</v>
      </c>
      <c r="H9" s="129"/>
      <c r="I9" s="328">
        <f t="shared" si="0"/>
        <v>0</v>
      </c>
      <c r="J9" s="127" t="s">
        <v>15</v>
      </c>
      <c r="K9" s="466">
        <f>+F9+K8</f>
        <v>0</v>
      </c>
      <c r="L9" s="129" t="s">
        <v>8</v>
      </c>
      <c r="M9" s="466">
        <f>AVERAGE(F6:F9)</f>
        <v>0</v>
      </c>
      <c r="N9" s="129" t="s">
        <v>8</v>
      </c>
    </row>
    <row r="10" spans="1:14">
      <c r="B10" s="132">
        <v>39569</v>
      </c>
      <c r="C10" s="277"/>
      <c r="D10" s="129" t="s">
        <v>8</v>
      </c>
      <c r="E10"/>
      <c r="F10" s="330">
        <f t="shared" ref="F10:F17" si="1">SUM(sefficiency*(C10/2000))</f>
        <v>0</v>
      </c>
      <c r="G10" s="129" t="s">
        <v>8</v>
      </c>
      <c r="H10" s="129"/>
      <c r="I10" s="328">
        <f t="shared" si="0"/>
        <v>0</v>
      </c>
      <c r="J10" s="127" t="s">
        <v>15</v>
      </c>
      <c r="K10" s="466">
        <f t="shared" ref="K10:K17" si="2">+F10+K9</f>
        <v>0</v>
      </c>
      <c r="L10" s="129" t="s">
        <v>8</v>
      </c>
      <c r="M10" s="466">
        <f>AVERAGE(F6:F10)</f>
        <v>0</v>
      </c>
      <c r="N10" s="129" t="s">
        <v>8</v>
      </c>
    </row>
    <row r="11" spans="1:14">
      <c r="B11" s="132">
        <v>39600</v>
      </c>
      <c r="C11" s="277"/>
      <c r="D11" s="129" t="s">
        <v>8</v>
      </c>
      <c r="E11"/>
      <c r="F11" s="330">
        <f t="shared" si="1"/>
        <v>0</v>
      </c>
      <c r="G11" s="129" t="s">
        <v>8</v>
      </c>
      <c r="H11" s="129"/>
      <c r="I11" s="328">
        <f t="shared" si="0"/>
        <v>0</v>
      </c>
      <c r="J11" s="127" t="s">
        <v>15</v>
      </c>
      <c r="K11" s="466">
        <f t="shared" si="2"/>
        <v>0</v>
      </c>
      <c r="L11" s="129" t="s">
        <v>8</v>
      </c>
      <c r="M11" s="466">
        <f>AVERAGE(F6:F11)</f>
        <v>0</v>
      </c>
      <c r="N11" s="129" t="s">
        <v>8</v>
      </c>
    </row>
    <row r="12" spans="1:14">
      <c r="B12" s="132">
        <v>39630</v>
      </c>
      <c r="C12" s="277"/>
      <c r="D12" s="129" t="s">
        <v>8</v>
      </c>
      <c r="E12"/>
      <c r="F12" s="330">
        <f t="shared" si="1"/>
        <v>0</v>
      </c>
      <c r="G12" s="129" t="s">
        <v>8</v>
      </c>
      <c r="H12" s="129"/>
      <c r="I12" s="328">
        <f t="shared" si="0"/>
        <v>0</v>
      </c>
      <c r="J12" s="127" t="s">
        <v>15</v>
      </c>
      <c r="K12" s="466">
        <f t="shared" si="2"/>
        <v>0</v>
      </c>
      <c r="L12" s="129" t="s">
        <v>8</v>
      </c>
      <c r="M12" s="466">
        <f>AVERAGE(F6:F12)</f>
        <v>0</v>
      </c>
      <c r="N12" s="129" t="s">
        <v>8</v>
      </c>
    </row>
    <row r="13" spans="1:14">
      <c r="B13" s="132">
        <v>39661</v>
      </c>
      <c r="C13" s="277"/>
      <c r="D13" s="129" t="s">
        <v>8</v>
      </c>
      <c r="E13"/>
      <c r="F13" s="330">
        <f t="shared" si="1"/>
        <v>0</v>
      </c>
      <c r="G13" s="129" t="s">
        <v>8</v>
      </c>
      <c r="H13" s="129"/>
      <c r="I13" s="328">
        <f t="shared" si="0"/>
        <v>0</v>
      </c>
      <c r="J13" s="127" t="s">
        <v>15</v>
      </c>
      <c r="K13" s="466">
        <f t="shared" si="2"/>
        <v>0</v>
      </c>
      <c r="L13" s="129" t="s">
        <v>8</v>
      </c>
      <c r="M13" s="466">
        <f>AVERAGE(F6:F13)</f>
        <v>0</v>
      </c>
      <c r="N13" s="129" t="s">
        <v>8</v>
      </c>
    </row>
    <row r="14" spans="1:14">
      <c r="B14" s="132">
        <v>39692</v>
      </c>
      <c r="C14" s="277"/>
      <c r="D14" s="129" t="s">
        <v>8</v>
      </c>
      <c r="E14"/>
      <c r="F14" s="330">
        <f t="shared" si="1"/>
        <v>0</v>
      </c>
      <c r="G14" s="129" t="s">
        <v>8</v>
      </c>
      <c r="H14" s="129"/>
      <c r="I14" s="328">
        <f t="shared" si="0"/>
        <v>0</v>
      </c>
      <c r="J14" s="127" t="s">
        <v>15</v>
      </c>
      <c r="K14" s="466">
        <f t="shared" si="2"/>
        <v>0</v>
      </c>
      <c r="L14" s="129" t="s">
        <v>8</v>
      </c>
      <c r="M14" s="466">
        <f>AVERAGE(F6:F14)</f>
        <v>0</v>
      </c>
      <c r="N14" s="129" t="s">
        <v>8</v>
      </c>
    </row>
    <row r="15" spans="1:14">
      <c r="B15" s="132">
        <v>39722</v>
      </c>
      <c r="C15" s="277"/>
      <c r="D15" s="129" t="s">
        <v>8</v>
      </c>
      <c r="E15"/>
      <c r="F15" s="330">
        <f t="shared" si="1"/>
        <v>0</v>
      </c>
      <c r="G15" s="129" t="s">
        <v>8</v>
      </c>
      <c r="H15" s="129"/>
      <c r="I15" s="328">
        <f t="shared" si="0"/>
        <v>0</v>
      </c>
      <c r="J15" s="127" t="s">
        <v>15</v>
      </c>
      <c r="K15" s="466">
        <f t="shared" si="2"/>
        <v>0</v>
      </c>
      <c r="L15" s="129" t="s">
        <v>8</v>
      </c>
      <c r="M15" s="466">
        <f>AVERAGE(F6:F15)</f>
        <v>0</v>
      </c>
      <c r="N15" s="129" t="s">
        <v>8</v>
      </c>
    </row>
    <row r="16" spans="1:14">
      <c r="B16" s="132">
        <v>39753</v>
      </c>
      <c r="C16" s="277"/>
      <c r="D16" s="129" t="s">
        <v>8</v>
      </c>
      <c r="E16"/>
      <c r="F16" s="330">
        <f t="shared" si="1"/>
        <v>0</v>
      </c>
      <c r="G16" s="129" t="s">
        <v>8</v>
      </c>
      <c r="H16" s="129"/>
      <c r="I16" s="328">
        <f t="shared" si="0"/>
        <v>0</v>
      </c>
      <c r="J16" s="127" t="s">
        <v>15</v>
      </c>
      <c r="K16" s="466">
        <f t="shared" si="2"/>
        <v>0</v>
      </c>
      <c r="L16" s="129" t="s">
        <v>8</v>
      </c>
      <c r="M16" s="466">
        <f>AVERAGE(F6:F16)</f>
        <v>0</v>
      </c>
      <c r="N16" s="129" t="s">
        <v>8</v>
      </c>
    </row>
    <row r="17" spans="1:14" ht="15.75" thickBot="1">
      <c r="B17" s="132">
        <v>39783</v>
      </c>
      <c r="C17" s="278"/>
      <c r="D17" s="129" t="s">
        <v>8</v>
      </c>
      <c r="E17"/>
      <c r="F17" s="435">
        <f t="shared" si="1"/>
        <v>0</v>
      </c>
      <c r="G17" s="344" t="s">
        <v>8</v>
      </c>
      <c r="H17" s="344"/>
      <c r="I17" s="341">
        <f t="shared" si="0"/>
        <v>0</v>
      </c>
      <c r="J17" s="433" t="s">
        <v>15</v>
      </c>
      <c r="K17" s="467">
        <f t="shared" si="2"/>
        <v>0</v>
      </c>
      <c r="L17" s="344" t="s">
        <v>8</v>
      </c>
      <c r="M17" s="467">
        <f>AVERAGE(F6:F17)</f>
        <v>0</v>
      </c>
      <c r="N17" s="344" t="s">
        <v>8</v>
      </c>
    </row>
    <row r="18" spans="1:14" ht="15.75" thickTop="1">
      <c r="B18" s="129"/>
      <c r="C18" s="279"/>
      <c r="E18"/>
      <c r="F18" s="330"/>
      <c r="I18" s="328"/>
      <c r="K18" s="466"/>
      <c r="L18" s="127"/>
      <c r="M18" s="466"/>
      <c r="N18" s="127"/>
    </row>
    <row r="19" spans="1:14">
      <c r="B19" s="136"/>
      <c r="C19" s="280">
        <f>SUM(C6:C17)</f>
        <v>0</v>
      </c>
      <c r="D19" s="129" t="s">
        <v>8</v>
      </c>
      <c r="E19"/>
      <c r="F19" s="330">
        <f>SUM(F6:F17)</f>
        <v>0</v>
      </c>
      <c r="G19" s="129" t="s">
        <v>8</v>
      </c>
      <c r="H19" s="129"/>
      <c r="I19" s="329">
        <f>SUM(I6:I17)</f>
        <v>0</v>
      </c>
      <c r="J19" s="127" t="s">
        <v>15</v>
      </c>
      <c r="K19" s="462">
        <f>SUM(K6:K17)</f>
        <v>0</v>
      </c>
      <c r="L19" s="129" t="s">
        <v>8</v>
      </c>
      <c r="M19" s="462">
        <f>SUM(M6:M17)</f>
        <v>0</v>
      </c>
      <c r="N19" s="129" t="s">
        <v>8</v>
      </c>
    </row>
    <row r="20" spans="1:14">
      <c r="B20" s="136"/>
      <c r="C20" s="280"/>
      <c r="D20" s="129"/>
      <c r="E20" s="137"/>
      <c r="F20" s="330"/>
      <c r="G20" s="129"/>
      <c r="H20" s="129"/>
      <c r="I20" s="138"/>
      <c r="K20" s="466"/>
      <c r="M20" s="466"/>
    </row>
    <row r="21" spans="1:14">
      <c r="B21" s="136"/>
      <c r="C21" s="276"/>
      <c r="F21" s="330"/>
      <c r="I21" s="129"/>
      <c r="K21" s="466"/>
      <c r="L21" s="127"/>
      <c r="M21" s="466"/>
      <c r="N21" s="127"/>
    </row>
    <row r="22" spans="1:14">
      <c r="A22" s="139"/>
      <c r="B22" s="140">
        <v>39814</v>
      </c>
      <c r="C22" s="277"/>
      <c r="D22" s="129" t="s">
        <v>8</v>
      </c>
      <c r="E22"/>
      <c r="F22" s="330">
        <f>SUM(sefficiency*C22)/2000</f>
        <v>0</v>
      </c>
      <c r="G22" s="129" t="s">
        <v>8</v>
      </c>
      <c r="H22" s="129"/>
      <c r="I22" s="328">
        <f t="shared" ref="I22:I33" si="3">+F22/2000</f>
        <v>0</v>
      </c>
      <c r="J22" s="127" t="s">
        <v>15</v>
      </c>
      <c r="K22" s="466">
        <f>SUM(F7:F17)+F22</f>
        <v>0</v>
      </c>
      <c r="L22" s="129" t="s">
        <v>8</v>
      </c>
      <c r="M22" s="466">
        <f>+F22</f>
        <v>0</v>
      </c>
      <c r="N22" s="129" t="s">
        <v>8</v>
      </c>
    </row>
    <row r="23" spans="1:14">
      <c r="A23" s="139"/>
      <c r="B23" s="140">
        <v>39845</v>
      </c>
      <c r="C23" s="277"/>
      <c r="D23" s="129" t="s">
        <v>8</v>
      </c>
      <c r="E23"/>
      <c r="F23" s="330">
        <f>SUM(sefficiency*(C23/2000))</f>
        <v>0</v>
      </c>
      <c r="G23" s="129" t="s">
        <v>8</v>
      </c>
      <c r="H23" s="129"/>
      <c r="I23" s="328">
        <f t="shared" si="3"/>
        <v>0</v>
      </c>
      <c r="J23" s="127" t="s">
        <v>15</v>
      </c>
      <c r="K23" s="466">
        <f>SUM(F8:F$17)+F22+F23</f>
        <v>0</v>
      </c>
      <c r="L23" s="129" t="s">
        <v>8</v>
      </c>
      <c r="M23" s="466">
        <f>AVERAGE(F22:F23)</f>
        <v>0</v>
      </c>
      <c r="N23" s="129" t="s">
        <v>8</v>
      </c>
    </row>
    <row r="24" spans="1:14">
      <c r="A24" s="139"/>
      <c r="B24" s="140">
        <v>39873</v>
      </c>
      <c r="C24" s="277"/>
      <c r="D24" s="129" t="s">
        <v>8</v>
      </c>
      <c r="E24"/>
      <c r="F24" s="330">
        <f>SUM(sefficiency*(C24/2000))</f>
        <v>0</v>
      </c>
      <c r="G24" s="129" t="s">
        <v>8</v>
      </c>
      <c r="H24" s="129"/>
      <c r="I24" s="328">
        <f t="shared" si="3"/>
        <v>0</v>
      </c>
      <c r="J24" s="127" t="s">
        <v>15</v>
      </c>
      <c r="K24" s="466">
        <f>SUM(F9:F$17)+F22+F23+F24</f>
        <v>0</v>
      </c>
      <c r="L24" s="129" t="s">
        <v>8</v>
      </c>
      <c r="M24" s="466">
        <f>AVERAGE(F22:F24)</f>
        <v>0</v>
      </c>
      <c r="N24" s="129" t="s">
        <v>8</v>
      </c>
    </row>
    <row r="25" spans="1:14">
      <c r="A25" s="139"/>
      <c r="B25" s="140">
        <v>39904</v>
      </c>
      <c r="C25" s="277"/>
      <c r="D25" s="129" t="s">
        <v>8</v>
      </c>
      <c r="E25"/>
      <c r="F25" s="330">
        <f>SUM(sefficiency*(C25/2000))</f>
        <v>0</v>
      </c>
      <c r="G25" s="129" t="s">
        <v>8</v>
      </c>
      <c r="H25" s="129"/>
      <c r="I25" s="328">
        <f t="shared" si="3"/>
        <v>0</v>
      </c>
      <c r="J25" s="127" t="s">
        <v>15</v>
      </c>
      <c r="K25" s="466">
        <f>SUM(F10:F$17)+F22+F23+F24+F25</f>
        <v>0</v>
      </c>
      <c r="L25" s="129" t="s">
        <v>8</v>
      </c>
      <c r="M25" s="466">
        <f>AVERAGE(F22:F25)</f>
        <v>0</v>
      </c>
      <c r="N25" s="129" t="s">
        <v>8</v>
      </c>
    </row>
    <row r="26" spans="1:14">
      <c r="A26" s="139"/>
      <c r="B26" s="140">
        <v>39934</v>
      </c>
      <c r="C26" s="277"/>
      <c r="D26" s="129" t="s">
        <v>8</v>
      </c>
      <c r="E26"/>
      <c r="F26" s="330">
        <f t="shared" ref="F26:F33" si="4">SUM(sefficiency*(C26/2000))</f>
        <v>0</v>
      </c>
      <c r="G26" s="129" t="s">
        <v>8</v>
      </c>
      <c r="H26" s="129"/>
      <c r="I26" s="328">
        <f t="shared" si="3"/>
        <v>0</v>
      </c>
      <c r="J26" s="127" t="s">
        <v>15</v>
      </c>
      <c r="K26" s="466">
        <f>SUM(F11:F$17)+F22+F23+F24+F25+F26</f>
        <v>0</v>
      </c>
      <c r="L26" s="129" t="s">
        <v>8</v>
      </c>
      <c r="M26" s="466">
        <f>AVERAGE(F22:F26)</f>
        <v>0</v>
      </c>
      <c r="N26" s="129" t="s">
        <v>8</v>
      </c>
    </row>
    <row r="27" spans="1:14">
      <c r="A27" s="139"/>
      <c r="B27" s="140">
        <v>39965</v>
      </c>
      <c r="C27" s="277"/>
      <c r="D27" s="129" t="s">
        <v>8</v>
      </c>
      <c r="E27"/>
      <c r="F27" s="330">
        <f t="shared" si="4"/>
        <v>0</v>
      </c>
      <c r="G27" s="129" t="s">
        <v>8</v>
      </c>
      <c r="H27" s="129"/>
      <c r="I27" s="328">
        <f t="shared" si="3"/>
        <v>0</v>
      </c>
      <c r="J27" s="127" t="s">
        <v>15</v>
      </c>
      <c r="K27" s="466">
        <f>SUM(F12:F$17)+F22+F23+F24+F25+F26+F27</f>
        <v>0</v>
      </c>
      <c r="L27" s="129" t="s">
        <v>8</v>
      </c>
      <c r="M27" s="466">
        <f>AVERAGE(F22:F27)</f>
        <v>0</v>
      </c>
      <c r="N27" s="129" t="s">
        <v>8</v>
      </c>
    </row>
    <row r="28" spans="1:14">
      <c r="A28" s="139"/>
      <c r="B28" s="140">
        <v>39995</v>
      </c>
      <c r="C28" s="277"/>
      <c r="D28" s="129" t="s">
        <v>8</v>
      </c>
      <c r="E28"/>
      <c r="F28" s="330">
        <f t="shared" si="4"/>
        <v>0</v>
      </c>
      <c r="G28" s="129" t="s">
        <v>8</v>
      </c>
      <c r="H28" s="129"/>
      <c r="I28" s="328">
        <f t="shared" si="3"/>
        <v>0</v>
      </c>
      <c r="J28" s="127" t="s">
        <v>15</v>
      </c>
      <c r="K28" s="466">
        <f>SUM(F13:F$17)+F22+F23+F24+F25+F26+F27+F28</f>
        <v>0</v>
      </c>
      <c r="L28" s="129" t="s">
        <v>8</v>
      </c>
      <c r="M28" s="466">
        <f>AVERAGE(F22:F28)</f>
        <v>0</v>
      </c>
      <c r="N28" s="129" t="s">
        <v>8</v>
      </c>
    </row>
    <row r="29" spans="1:14">
      <c r="A29" s="139"/>
      <c r="B29" s="140">
        <v>40026</v>
      </c>
      <c r="C29" s="277"/>
      <c r="D29" s="129" t="s">
        <v>8</v>
      </c>
      <c r="E29"/>
      <c r="F29" s="330">
        <f t="shared" si="4"/>
        <v>0</v>
      </c>
      <c r="G29" s="129" t="s">
        <v>8</v>
      </c>
      <c r="H29" s="129"/>
      <c r="I29" s="328">
        <f t="shared" si="3"/>
        <v>0</v>
      </c>
      <c r="J29" s="127" t="s">
        <v>15</v>
      </c>
      <c r="K29" s="466">
        <f>SUM(F14:F$17)+F22+F23+F24+F25+F26+F27+F28+F29</f>
        <v>0</v>
      </c>
      <c r="L29" s="129" t="s">
        <v>8</v>
      </c>
      <c r="M29" s="466">
        <f>AVERAGE(F22:F29)</f>
        <v>0</v>
      </c>
      <c r="N29" s="129" t="s">
        <v>8</v>
      </c>
    </row>
    <row r="30" spans="1:14">
      <c r="A30" s="139"/>
      <c r="B30" s="140">
        <v>40057</v>
      </c>
      <c r="C30" s="277"/>
      <c r="D30" s="129" t="s">
        <v>8</v>
      </c>
      <c r="E30"/>
      <c r="F30" s="330">
        <f t="shared" si="4"/>
        <v>0</v>
      </c>
      <c r="G30" s="129" t="s">
        <v>8</v>
      </c>
      <c r="H30" s="129"/>
      <c r="I30" s="328">
        <f t="shared" si="3"/>
        <v>0</v>
      </c>
      <c r="J30" s="127" t="s">
        <v>15</v>
      </c>
      <c r="K30" s="466">
        <f>SUM(F15:F$17)+F22+F23+F24+F25+F26+F27+F28+F29+F30</f>
        <v>0</v>
      </c>
      <c r="L30" s="129" t="s">
        <v>8</v>
      </c>
      <c r="M30" s="466">
        <f>AVERAGE(F22:F30)</f>
        <v>0</v>
      </c>
      <c r="N30" s="129" t="s">
        <v>8</v>
      </c>
    </row>
    <row r="31" spans="1:14">
      <c r="A31" s="139"/>
      <c r="B31" s="140">
        <v>40087</v>
      </c>
      <c r="C31" s="277"/>
      <c r="D31" s="129" t="s">
        <v>8</v>
      </c>
      <c r="E31"/>
      <c r="F31" s="330">
        <f t="shared" si="4"/>
        <v>0</v>
      </c>
      <c r="G31" s="129" t="s">
        <v>8</v>
      </c>
      <c r="H31" s="129"/>
      <c r="I31" s="328">
        <f t="shared" si="3"/>
        <v>0</v>
      </c>
      <c r="J31" s="127" t="s">
        <v>15</v>
      </c>
      <c r="K31" s="466">
        <f>SUM(F16:F$17)+F22+F23+F24+F25+F26+F27+F28+F29+F30+F31</f>
        <v>0</v>
      </c>
      <c r="L31" s="129" t="s">
        <v>8</v>
      </c>
      <c r="M31" s="466">
        <f>AVERAGE(F22:F31)</f>
        <v>0</v>
      </c>
      <c r="N31" s="129" t="s">
        <v>8</v>
      </c>
    </row>
    <row r="32" spans="1:14">
      <c r="A32" s="139"/>
      <c r="B32" s="140">
        <v>40118</v>
      </c>
      <c r="C32" s="277"/>
      <c r="D32" s="129" t="s">
        <v>8</v>
      </c>
      <c r="E32"/>
      <c r="F32" s="330">
        <f t="shared" si="4"/>
        <v>0</v>
      </c>
      <c r="G32" s="129" t="s">
        <v>8</v>
      </c>
      <c r="H32" s="129"/>
      <c r="I32" s="328">
        <f t="shared" si="3"/>
        <v>0</v>
      </c>
      <c r="J32" s="127" t="s">
        <v>15</v>
      </c>
      <c r="K32" s="466">
        <f>+F17+F22+F23+F24+F25+F26+F27+F28+F29+F30+F31+F32</f>
        <v>0</v>
      </c>
      <c r="L32" s="129" t="s">
        <v>8</v>
      </c>
      <c r="M32" s="466">
        <f>AVERAGE(F22:F32)</f>
        <v>0</v>
      </c>
      <c r="N32" s="129" t="s">
        <v>8</v>
      </c>
    </row>
    <row r="33" spans="1:14" ht="15.75" thickBot="1">
      <c r="A33" s="139"/>
      <c r="B33" s="140">
        <v>40148</v>
      </c>
      <c r="C33" s="278"/>
      <c r="D33" s="129" t="s">
        <v>8</v>
      </c>
      <c r="E33"/>
      <c r="F33" s="435">
        <f t="shared" si="4"/>
        <v>0</v>
      </c>
      <c r="G33" s="344" t="s">
        <v>8</v>
      </c>
      <c r="H33" s="344"/>
      <c r="I33" s="341">
        <f t="shared" si="3"/>
        <v>0</v>
      </c>
      <c r="J33" s="433" t="s">
        <v>15</v>
      </c>
      <c r="K33" s="467">
        <f>SUM(F22:F33)</f>
        <v>0</v>
      </c>
      <c r="L33" s="344" t="s">
        <v>8</v>
      </c>
      <c r="M33" s="467">
        <f>AVERAGE(F22:F33)</f>
        <v>0</v>
      </c>
      <c r="N33" s="344" t="s">
        <v>8</v>
      </c>
    </row>
    <row r="34" spans="1:14" ht="15.75" thickTop="1">
      <c r="C34" s="279"/>
      <c r="E34"/>
      <c r="F34" s="330"/>
      <c r="I34" s="328"/>
      <c r="K34" s="466"/>
      <c r="L34" s="127"/>
      <c r="M34" s="466"/>
      <c r="N34" s="127"/>
    </row>
    <row r="35" spans="1:14">
      <c r="C35" s="280">
        <f>SUM(C22:C33)</f>
        <v>0</v>
      </c>
      <c r="D35" s="129" t="s">
        <v>8</v>
      </c>
      <c r="E35"/>
      <c r="F35" s="330">
        <f>SUM(F22:F33)</f>
        <v>0</v>
      </c>
      <c r="G35" s="129" t="s">
        <v>8</v>
      </c>
      <c r="H35" s="129"/>
      <c r="I35" s="329">
        <f>SUM(I22:I33)</f>
        <v>0</v>
      </c>
      <c r="J35" s="127" t="s">
        <v>15</v>
      </c>
      <c r="K35" s="462">
        <f>SUM(K22:K33)</f>
        <v>0</v>
      </c>
      <c r="L35" s="129" t="s">
        <v>8</v>
      </c>
      <c r="M35" s="462">
        <f>SUM(M22:M33)</f>
        <v>0</v>
      </c>
      <c r="N35" s="129" t="s">
        <v>8</v>
      </c>
    </row>
    <row r="36" spans="1:14">
      <c r="C36" s="280"/>
      <c r="D36" s="129"/>
      <c r="E36"/>
      <c r="F36" s="330"/>
      <c r="G36" s="129"/>
      <c r="H36" s="129"/>
      <c r="I36" s="329"/>
      <c r="K36" s="462"/>
      <c r="M36" s="462"/>
    </row>
    <row r="37" spans="1:14">
      <c r="C37" s="276"/>
      <c r="F37" s="330"/>
      <c r="K37" s="466"/>
      <c r="L37" s="127"/>
      <c r="M37" s="466"/>
      <c r="N37" s="127"/>
    </row>
    <row r="38" spans="1:14">
      <c r="B38" s="140">
        <v>40179</v>
      </c>
      <c r="C38" s="277"/>
      <c r="D38" s="129" t="s">
        <v>8</v>
      </c>
      <c r="E38"/>
      <c r="F38" s="330">
        <f>SUM(sefficiency*C38)/2000</f>
        <v>0</v>
      </c>
      <c r="G38" s="129" t="s">
        <v>8</v>
      </c>
      <c r="H38" s="129"/>
      <c r="I38" s="328">
        <f t="shared" ref="I38:I49" si="5">+F38/2000</f>
        <v>0</v>
      </c>
      <c r="J38" s="127" t="s">
        <v>15</v>
      </c>
      <c r="K38" s="466">
        <f>SUM(F22:F$33)+F$38</f>
        <v>0</v>
      </c>
      <c r="L38" s="129" t="s">
        <v>8</v>
      </c>
      <c r="M38" s="466">
        <f>+F38</f>
        <v>0</v>
      </c>
      <c r="N38" s="129" t="s">
        <v>8</v>
      </c>
    </row>
    <row r="39" spans="1:14">
      <c r="B39" s="140">
        <v>40210</v>
      </c>
      <c r="C39" s="277"/>
      <c r="D39" s="129" t="s">
        <v>8</v>
      </c>
      <c r="E39"/>
      <c r="F39" s="330">
        <f>SUM(sefficiency*(C39/2000))</f>
        <v>0</v>
      </c>
      <c r="G39" s="129" t="s">
        <v>8</v>
      </c>
      <c r="H39" s="129"/>
      <c r="I39" s="328">
        <f t="shared" si="5"/>
        <v>0</v>
      </c>
      <c r="J39" s="127" t="s">
        <v>15</v>
      </c>
      <c r="K39" s="466">
        <f>SUM(F23:F$33)+F$38+F$39</f>
        <v>0</v>
      </c>
      <c r="L39" s="129" t="s">
        <v>8</v>
      </c>
      <c r="M39" s="466">
        <f>AVERAGE(F38:F39)</f>
        <v>0</v>
      </c>
      <c r="N39" s="129" t="s">
        <v>8</v>
      </c>
    </row>
    <row r="40" spans="1:14">
      <c r="B40" s="140">
        <v>40238</v>
      </c>
      <c r="C40" s="277"/>
      <c r="D40" s="129" t="s">
        <v>8</v>
      </c>
      <c r="E40"/>
      <c r="F40" s="330">
        <f>SUM(sefficiency*(C40/2000))</f>
        <v>0</v>
      </c>
      <c r="G40" s="129" t="s">
        <v>8</v>
      </c>
      <c r="H40" s="129"/>
      <c r="I40" s="328">
        <f t="shared" si="5"/>
        <v>0</v>
      </c>
      <c r="J40" s="127" t="s">
        <v>15</v>
      </c>
      <c r="K40" s="466">
        <f>SUM(F24:F$33)+F$38+F$39+F$40</f>
        <v>0</v>
      </c>
      <c r="L40" s="129" t="s">
        <v>8</v>
      </c>
      <c r="M40" s="466">
        <f>AVERAGE(F38:F40)</f>
        <v>0</v>
      </c>
      <c r="N40" s="129" t="s">
        <v>8</v>
      </c>
    </row>
    <row r="41" spans="1:14">
      <c r="B41" s="140">
        <v>40269</v>
      </c>
      <c r="C41" s="277"/>
      <c r="D41" s="129" t="s">
        <v>8</v>
      </c>
      <c r="E41"/>
      <c r="F41" s="330">
        <f>SUM(sefficiency*(C41/2000))</f>
        <v>0</v>
      </c>
      <c r="G41" s="129" t="s">
        <v>8</v>
      </c>
      <c r="H41" s="129"/>
      <c r="I41" s="328">
        <f t="shared" si="5"/>
        <v>0</v>
      </c>
      <c r="J41" s="127" t="s">
        <v>15</v>
      </c>
      <c r="K41" s="466">
        <f>SUM(F25:F$33)+F$38+F$39+F$40+F$41</f>
        <v>0</v>
      </c>
      <c r="L41" s="129" t="s">
        <v>8</v>
      </c>
      <c r="M41" s="466">
        <f>AVERAGE(F38:F41)</f>
        <v>0</v>
      </c>
      <c r="N41" s="129" t="s">
        <v>8</v>
      </c>
    </row>
    <row r="42" spans="1:14">
      <c r="B42" s="140">
        <v>40299</v>
      </c>
      <c r="C42" s="277"/>
      <c r="D42" s="129" t="s">
        <v>8</v>
      </c>
      <c r="E42"/>
      <c r="F42" s="330">
        <f t="shared" ref="F42:F49" si="6">SUM(sefficiency*(C42/2000))</f>
        <v>0</v>
      </c>
      <c r="G42" s="129" t="s">
        <v>8</v>
      </c>
      <c r="H42" s="129"/>
      <c r="I42" s="328">
        <f t="shared" si="5"/>
        <v>0</v>
      </c>
      <c r="J42" s="127" t="s">
        <v>15</v>
      </c>
      <c r="K42" s="466">
        <f>SUM(F26:F$33)+F$38+F$39+F$40+F$41+F$42</f>
        <v>0</v>
      </c>
      <c r="L42" s="129" t="s">
        <v>8</v>
      </c>
      <c r="M42" s="466">
        <f>AVERAGE(F38:F42)</f>
        <v>0</v>
      </c>
      <c r="N42" s="129" t="s">
        <v>8</v>
      </c>
    </row>
    <row r="43" spans="1:14">
      <c r="B43" s="140">
        <v>40330</v>
      </c>
      <c r="C43" s="277"/>
      <c r="D43" s="129" t="s">
        <v>8</v>
      </c>
      <c r="E43"/>
      <c r="F43" s="330">
        <f t="shared" si="6"/>
        <v>0</v>
      </c>
      <c r="G43" s="129" t="s">
        <v>8</v>
      </c>
      <c r="H43" s="129"/>
      <c r="I43" s="328">
        <f t="shared" si="5"/>
        <v>0</v>
      </c>
      <c r="J43" s="127" t="s">
        <v>15</v>
      </c>
      <c r="K43" s="466">
        <f>SUM(F27:F$33)+F$38+F$39+F$40+F$41+F$42+F$43</f>
        <v>0</v>
      </c>
      <c r="L43" s="129" t="s">
        <v>8</v>
      </c>
      <c r="M43" s="466">
        <f>AVERAGE(F38:F43)</f>
        <v>0</v>
      </c>
      <c r="N43" s="129" t="s">
        <v>8</v>
      </c>
    </row>
    <row r="44" spans="1:14">
      <c r="B44" s="140">
        <v>40360</v>
      </c>
      <c r="C44" s="277"/>
      <c r="D44" s="129" t="s">
        <v>8</v>
      </c>
      <c r="E44"/>
      <c r="F44" s="330">
        <f t="shared" si="6"/>
        <v>0</v>
      </c>
      <c r="G44" s="129" t="s">
        <v>8</v>
      </c>
      <c r="H44" s="129"/>
      <c r="I44" s="328">
        <f t="shared" si="5"/>
        <v>0</v>
      </c>
      <c r="J44" s="127" t="s">
        <v>15</v>
      </c>
      <c r="K44" s="466">
        <f>SUM(F28:F$33)+F$38+F$39+F$40+F$41+F$42+F$43+F$44</f>
        <v>0</v>
      </c>
      <c r="L44" s="129" t="s">
        <v>8</v>
      </c>
      <c r="M44" s="466">
        <f>AVERAGE(F38:F44)</f>
        <v>0</v>
      </c>
      <c r="N44" s="129" t="s">
        <v>8</v>
      </c>
    </row>
    <row r="45" spans="1:14">
      <c r="B45" s="140">
        <v>40391</v>
      </c>
      <c r="C45" s="277"/>
      <c r="D45" s="129" t="s">
        <v>8</v>
      </c>
      <c r="E45"/>
      <c r="F45" s="330">
        <f t="shared" si="6"/>
        <v>0</v>
      </c>
      <c r="G45" s="129" t="s">
        <v>8</v>
      </c>
      <c r="H45" s="129"/>
      <c r="I45" s="328">
        <f t="shared" si="5"/>
        <v>0</v>
      </c>
      <c r="J45" s="127" t="s">
        <v>15</v>
      </c>
      <c r="K45" s="466">
        <f>SUM(F29:F$33)+F$38+F$39+F$40+F$41+F$42+F$43+F$44+F$45</f>
        <v>0</v>
      </c>
      <c r="L45" s="129" t="s">
        <v>8</v>
      </c>
      <c r="M45" s="466">
        <f>AVERAGE(F38:F45)</f>
        <v>0</v>
      </c>
      <c r="N45" s="129" t="s">
        <v>8</v>
      </c>
    </row>
    <row r="46" spans="1:14">
      <c r="B46" s="140">
        <v>40422</v>
      </c>
      <c r="C46" s="277"/>
      <c r="D46" s="129" t="s">
        <v>8</v>
      </c>
      <c r="E46"/>
      <c r="F46" s="330">
        <f t="shared" si="6"/>
        <v>0</v>
      </c>
      <c r="G46" s="129" t="s">
        <v>8</v>
      </c>
      <c r="H46" s="129"/>
      <c r="I46" s="328">
        <f t="shared" si="5"/>
        <v>0</v>
      </c>
      <c r="J46" s="127" t="s">
        <v>15</v>
      </c>
      <c r="K46" s="466">
        <f>SUM(F30:F$33)+F$38+F$39+F$40+F$41+F$42+F$43+F$44+F$45+F$46</f>
        <v>0</v>
      </c>
      <c r="L46" s="129" t="s">
        <v>8</v>
      </c>
      <c r="M46" s="466">
        <f>AVERAGE(F38:F46)</f>
        <v>0</v>
      </c>
      <c r="N46" s="129" t="s">
        <v>8</v>
      </c>
    </row>
    <row r="47" spans="1:14">
      <c r="B47" s="140">
        <v>40452</v>
      </c>
      <c r="C47" s="277"/>
      <c r="D47" s="129" t="s">
        <v>8</v>
      </c>
      <c r="E47"/>
      <c r="F47" s="330">
        <f t="shared" si="6"/>
        <v>0</v>
      </c>
      <c r="G47" s="129" t="s">
        <v>8</v>
      </c>
      <c r="H47" s="129"/>
      <c r="I47" s="328">
        <f t="shared" si="5"/>
        <v>0</v>
      </c>
      <c r="J47" s="127" t="s">
        <v>15</v>
      </c>
      <c r="K47" s="466">
        <f>SUM(F31:F$33)+F$38+F$39+F$40+F$41+F$42+F$43+F$44+F$45+F$46+F$47</f>
        <v>0</v>
      </c>
      <c r="L47" s="129" t="s">
        <v>8</v>
      </c>
      <c r="M47" s="466">
        <f>AVERAGE(F38:F47)</f>
        <v>0</v>
      </c>
      <c r="N47" s="129" t="s">
        <v>8</v>
      </c>
    </row>
    <row r="48" spans="1:14">
      <c r="B48" s="140">
        <v>40483</v>
      </c>
      <c r="C48" s="277"/>
      <c r="D48" s="129" t="s">
        <v>8</v>
      </c>
      <c r="E48"/>
      <c r="F48" s="330">
        <f t="shared" si="6"/>
        <v>0</v>
      </c>
      <c r="G48" s="129" t="s">
        <v>8</v>
      </c>
      <c r="H48" s="129"/>
      <c r="I48" s="328">
        <f t="shared" si="5"/>
        <v>0</v>
      </c>
      <c r="J48" s="127" t="s">
        <v>15</v>
      </c>
      <c r="K48" s="466">
        <f>SUM(F32:F$33)+F$38+F$39+F$40+F$41+F$42+F$43+F$44+F$45+F$46+F$47+F$48</f>
        <v>0</v>
      </c>
      <c r="L48" s="129" t="s">
        <v>8</v>
      </c>
      <c r="M48" s="466">
        <f>AVERAGE(F38:F48)</f>
        <v>0</v>
      </c>
      <c r="N48" s="129" t="s">
        <v>8</v>
      </c>
    </row>
    <row r="49" spans="2:14" ht="15.75" thickBot="1">
      <c r="B49" s="140">
        <v>40513</v>
      </c>
      <c r="C49" s="278"/>
      <c r="D49" s="129" t="s">
        <v>8</v>
      </c>
      <c r="E49"/>
      <c r="F49" s="341">
        <f t="shared" si="6"/>
        <v>0</v>
      </c>
      <c r="G49" s="344" t="s">
        <v>8</v>
      </c>
      <c r="H49" s="344"/>
      <c r="I49" s="341">
        <f t="shared" si="5"/>
        <v>0</v>
      </c>
      <c r="J49" s="433" t="s">
        <v>15</v>
      </c>
      <c r="K49" s="463">
        <f>SUM(F38:F49)</f>
        <v>0</v>
      </c>
      <c r="L49" s="344" t="s">
        <v>8</v>
      </c>
      <c r="M49" s="467">
        <f>AVERAGE(F38:F49)</f>
        <v>0</v>
      </c>
      <c r="N49" s="344" t="s">
        <v>8</v>
      </c>
    </row>
    <row r="50" spans="2:14" ht="15.75" thickTop="1">
      <c r="C50" s="279"/>
      <c r="E50"/>
      <c r="F50" s="328"/>
      <c r="I50" s="328"/>
      <c r="K50" s="464"/>
      <c r="L50" s="127"/>
      <c r="M50" s="464"/>
      <c r="N50" s="127"/>
    </row>
    <row r="51" spans="2:14">
      <c r="C51" s="280">
        <f>SUM(C38:C49)</f>
        <v>0</v>
      </c>
      <c r="D51" s="129" t="s">
        <v>8</v>
      </c>
      <c r="E51"/>
      <c r="F51" s="328">
        <f>SUM(F38:F49)</f>
        <v>0</v>
      </c>
      <c r="G51" s="129" t="s">
        <v>8</v>
      </c>
      <c r="H51" s="129"/>
      <c r="I51" s="329">
        <f>SUM(I38:I49)</f>
        <v>0</v>
      </c>
      <c r="J51" s="127" t="s">
        <v>15</v>
      </c>
      <c r="K51" s="462">
        <f>SUM(K38:K49)</f>
        <v>0</v>
      </c>
      <c r="L51" s="129" t="s">
        <v>8</v>
      </c>
      <c r="M51" s="462">
        <f>SUM(M38:M49)</f>
        <v>0</v>
      </c>
      <c r="N51" s="129" t="s">
        <v>8</v>
      </c>
    </row>
    <row r="52" spans="2:14">
      <c r="C52" s="280"/>
      <c r="D52" s="129"/>
      <c r="E52"/>
      <c r="F52" s="328"/>
      <c r="G52" s="129"/>
      <c r="H52" s="129"/>
      <c r="I52" s="138"/>
      <c r="K52" s="464"/>
      <c r="M52" s="464"/>
    </row>
    <row r="53" spans="2:14">
      <c r="C53" s="276"/>
      <c r="F53" s="328"/>
      <c r="I53" s="129"/>
      <c r="K53" s="464"/>
      <c r="L53" s="127"/>
      <c r="M53" s="464"/>
      <c r="N53" s="127"/>
    </row>
    <row r="54" spans="2:14">
      <c r="B54" s="140">
        <v>40544</v>
      </c>
      <c r="C54" s="277"/>
      <c r="D54" s="129" t="s">
        <v>8</v>
      </c>
      <c r="E54"/>
      <c r="F54" s="330">
        <f>SUM(sefficiency*C54)/2000</f>
        <v>0</v>
      </c>
      <c r="G54" s="129" t="s">
        <v>8</v>
      </c>
      <c r="H54" s="129"/>
      <c r="I54" s="328">
        <f t="shared" ref="I54:I65" si="7">+F54/2000</f>
        <v>0</v>
      </c>
      <c r="J54" s="127" t="s">
        <v>15</v>
      </c>
      <c r="K54" s="466">
        <f>SUM(F39:F49)+F$54</f>
        <v>0</v>
      </c>
      <c r="L54" s="129" t="s">
        <v>8</v>
      </c>
      <c r="M54" s="466">
        <f>+F54</f>
        <v>0</v>
      </c>
      <c r="N54" s="129" t="s">
        <v>8</v>
      </c>
    </row>
    <row r="55" spans="2:14">
      <c r="B55" s="140">
        <v>40575</v>
      </c>
      <c r="C55" s="277"/>
      <c r="D55" s="129" t="s">
        <v>8</v>
      </c>
      <c r="E55"/>
      <c r="F55" s="330">
        <f>SUM(sefficiency*(C55/2000))</f>
        <v>0</v>
      </c>
      <c r="G55" s="129" t="s">
        <v>8</v>
      </c>
      <c r="H55" s="129"/>
      <c r="I55" s="328">
        <f t="shared" si="7"/>
        <v>0</v>
      </c>
      <c r="J55" s="127" t="s">
        <v>15</v>
      </c>
      <c r="K55" s="466">
        <f>SUM(F40:F49)+F$54+F$55</f>
        <v>0</v>
      </c>
      <c r="L55" s="129" t="s">
        <v>8</v>
      </c>
      <c r="M55" s="466">
        <f>AVERAGE(F54:F55)</f>
        <v>0</v>
      </c>
      <c r="N55" s="129" t="s">
        <v>8</v>
      </c>
    </row>
    <row r="56" spans="2:14">
      <c r="B56" s="140">
        <v>40603</v>
      </c>
      <c r="C56" s="277"/>
      <c r="D56" s="129" t="s">
        <v>8</v>
      </c>
      <c r="E56"/>
      <c r="F56" s="330">
        <f>SUM(sefficiency*(C56/2000))</f>
        <v>0</v>
      </c>
      <c r="G56" s="129" t="s">
        <v>8</v>
      </c>
      <c r="H56" s="129"/>
      <c r="I56" s="328">
        <f t="shared" si="7"/>
        <v>0</v>
      </c>
      <c r="J56" s="127" t="s">
        <v>15</v>
      </c>
      <c r="K56" s="466">
        <f>SUM(F41:F49)+F$54+F$55+F$56</f>
        <v>0</v>
      </c>
      <c r="L56" s="129" t="s">
        <v>8</v>
      </c>
      <c r="M56" s="466">
        <f>AVERAGE(F54:F56)</f>
        <v>0</v>
      </c>
      <c r="N56" s="129" t="s">
        <v>8</v>
      </c>
    </row>
    <row r="57" spans="2:14">
      <c r="B57" s="140">
        <v>40634</v>
      </c>
      <c r="C57" s="277"/>
      <c r="D57" s="129" t="s">
        <v>8</v>
      </c>
      <c r="E57"/>
      <c r="F57" s="330">
        <f>SUM(sefficiency*(C57/2000))</f>
        <v>0</v>
      </c>
      <c r="G57" s="129" t="s">
        <v>8</v>
      </c>
      <c r="H57" s="129"/>
      <c r="I57" s="328">
        <f t="shared" si="7"/>
        <v>0</v>
      </c>
      <c r="J57" s="127" t="s">
        <v>15</v>
      </c>
      <c r="K57" s="466">
        <f>SUM(F42:F49)+F$54+F$55+F$56+F$57</f>
        <v>0</v>
      </c>
      <c r="L57" s="129" t="s">
        <v>8</v>
      </c>
      <c r="M57" s="466">
        <f>AVERAGE(F54:F57)</f>
        <v>0</v>
      </c>
      <c r="N57" s="129" t="s">
        <v>8</v>
      </c>
    </row>
    <row r="58" spans="2:14">
      <c r="B58" s="140">
        <v>40664</v>
      </c>
      <c r="C58" s="277"/>
      <c r="D58" s="129" t="s">
        <v>8</v>
      </c>
      <c r="E58"/>
      <c r="F58" s="330">
        <f t="shared" ref="F58:F65" si="8">SUM(sefficiency*(C58/2000))</f>
        <v>0</v>
      </c>
      <c r="G58" s="129" t="s">
        <v>8</v>
      </c>
      <c r="H58" s="129"/>
      <c r="I58" s="328">
        <f t="shared" si="7"/>
        <v>0</v>
      </c>
      <c r="J58" s="127" t="s">
        <v>15</v>
      </c>
      <c r="K58" s="466">
        <f>SUM(F43:F49)+F$54+F$55+F$56+F$57+F$58</f>
        <v>0</v>
      </c>
      <c r="L58" s="129" t="s">
        <v>8</v>
      </c>
      <c r="M58" s="466">
        <f>AVERAGE(F54:F58)</f>
        <v>0</v>
      </c>
      <c r="N58" s="129" t="s">
        <v>8</v>
      </c>
    </row>
    <row r="59" spans="2:14">
      <c r="B59" s="140">
        <v>40695</v>
      </c>
      <c r="C59" s="277"/>
      <c r="D59" s="129" t="s">
        <v>8</v>
      </c>
      <c r="E59"/>
      <c r="F59" s="330">
        <f t="shared" si="8"/>
        <v>0</v>
      </c>
      <c r="G59" s="129" t="s">
        <v>8</v>
      </c>
      <c r="H59" s="129"/>
      <c r="I59" s="328">
        <f t="shared" si="7"/>
        <v>0</v>
      </c>
      <c r="J59" s="127" t="s">
        <v>15</v>
      </c>
      <c r="K59" s="466">
        <f>SUM(F44:F49)+F$54+F$55+F$56+F$57+F$58+F$59</f>
        <v>0</v>
      </c>
      <c r="L59" s="129" t="s">
        <v>8</v>
      </c>
      <c r="M59" s="466">
        <f>AVERAGE(F54:F59)</f>
        <v>0</v>
      </c>
      <c r="N59" s="129" t="s">
        <v>8</v>
      </c>
    </row>
    <row r="60" spans="2:14">
      <c r="B60" s="140">
        <v>40725</v>
      </c>
      <c r="C60" s="277"/>
      <c r="D60" s="129" t="s">
        <v>8</v>
      </c>
      <c r="E60"/>
      <c r="F60" s="330">
        <f t="shared" si="8"/>
        <v>0</v>
      </c>
      <c r="G60" s="129" t="s">
        <v>8</v>
      </c>
      <c r="H60" s="129"/>
      <c r="I60" s="328">
        <f t="shared" si="7"/>
        <v>0</v>
      </c>
      <c r="J60" s="127" t="s">
        <v>15</v>
      </c>
      <c r="K60" s="466">
        <f>SUM(F45:F49)+F$54+F$55+F$56+F$57+F$58+F$59+F$60</f>
        <v>0</v>
      </c>
      <c r="L60" s="129" t="s">
        <v>8</v>
      </c>
      <c r="M60" s="466">
        <f>AVERAGE(F54:F60)</f>
        <v>0</v>
      </c>
      <c r="N60" s="129" t="s">
        <v>8</v>
      </c>
    </row>
    <row r="61" spans="2:14">
      <c r="B61" s="140">
        <v>40756</v>
      </c>
      <c r="C61" s="277"/>
      <c r="D61" s="129" t="s">
        <v>8</v>
      </c>
      <c r="E61"/>
      <c r="F61" s="330">
        <f t="shared" si="8"/>
        <v>0</v>
      </c>
      <c r="G61" s="129" t="s">
        <v>8</v>
      </c>
      <c r="H61" s="129"/>
      <c r="I61" s="328">
        <f t="shared" si="7"/>
        <v>0</v>
      </c>
      <c r="J61" s="127" t="s">
        <v>15</v>
      </c>
      <c r="K61" s="466">
        <f>SUM(F46:F49)+F$54+F$55+F$56+F$57+F$58+F$59+F$60+F$61</f>
        <v>0</v>
      </c>
      <c r="L61" s="129" t="s">
        <v>8</v>
      </c>
      <c r="M61" s="466">
        <f>AVERAGE(F54:F61)</f>
        <v>0</v>
      </c>
      <c r="N61" s="129" t="s">
        <v>8</v>
      </c>
    </row>
    <row r="62" spans="2:14">
      <c r="B62" s="140">
        <v>40787</v>
      </c>
      <c r="C62" s="277"/>
      <c r="D62" s="129" t="s">
        <v>8</v>
      </c>
      <c r="E62"/>
      <c r="F62" s="330">
        <f t="shared" si="8"/>
        <v>0</v>
      </c>
      <c r="G62" s="129" t="s">
        <v>8</v>
      </c>
      <c r="H62" s="129"/>
      <c r="I62" s="328">
        <f t="shared" si="7"/>
        <v>0</v>
      </c>
      <c r="J62" s="127" t="s">
        <v>15</v>
      </c>
      <c r="K62" s="466">
        <f>SUM(F47:F49)+F$54+F$55+F$56+F$57+F$58+F$59+F$60+F$61+F$62</f>
        <v>0</v>
      </c>
      <c r="L62" s="129" t="s">
        <v>8</v>
      </c>
      <c r="M62" s="466">
        <f>AVERAGE(F54:F62)</f>
        <v>0</v>
      </c>
      <c r="N62" s="129" t="s">
        <v>8</v>
      </c>
    </row>
    <row r="63" spans="2:14">
      <c r="B63" s="140">
        <v>40817</v>
      </c>
      <c r="C63" s="277"/>
      <c r="D63" s="129" t="s">
        <v>8</v>
      </c>
      <c r="E63"/>
      <c r="F63" s="330">
        <f t="shared" si="8"/>
        <v>0</v>
      </c>
      <c r="G63" s="129" t="s">
        <v>8</v>
      </c>
      <c r="H63" s="129"/>
      <c r="I63" s="328">
        <f t="shared" si="7"/>
        <v>0</v>
      </c>
      <c r="J63" s="127" t="s">
        <v>15</v>
      </c>
      <c r="K63" s="466">
        <f>SUM(F48:F49)+F$54+F$55+F$56+F$57+F$58+F$59+F$60+F$61+F$62+F$63</f>
        <v>0</v>
      </c>
      <c r="L63" s="129" t="s">
        <v>8</v>
      </c>
      <c r="M63" s="466">
        <f>AVERAGE(F54:F63)</f>
        <v>0</v>
      </c>
      <c r="N63" s="129" t="s">
        <v>8</v>
      </c>
    </row>
    <row r="64" spans="2:14">
      <c r="B64" s="140">
        <v>40848</v>
      </c>
      <c r="C64" s="277"/>
      <c r="D64" s="129" t="s">
        <v>8</v>
      </c>
      <c r="E64"/>
      <c r="F64" s="330">
        <f t="shared" si="8"/>
        <v>0</v>
      </c>
      <c r="G64" s="129" t="s">
        <v>8</v>
      </c>
      <c r="H64" s="129"/>
      <c r="I64" s="328">
        <f t="shared" si="7"/>
        <v>0</v>
      </c>
      <c r="J64" s="127" t="s">
        <v>15</v>
      </c>
      <c r="K64" s="466">
        <f>+F49+F$54+F$55+F$56+F$57+F$58+F$59+F$60+F$61+F$62+F$63+F$64</f>
        <v>0</v>
      </c>
      <c r="L64" s="129" t="s">
        <v>8</v>
      </c>
      <c r="M64" s="466">
        <f>AVERAGE(F54:F64)</f>
        <v>0</v>
      </c>
      <c r="N64" s="129" t="s">
        <v>8</v>
      </c>
    </row>
    <row r="65" spans="2:14" ht="15.75" thickBot="1">
      <c r="B65" s="140">
        <v>40878</v>
      </c>
      <c r="C65" s="278"/>
      <c r="D65" s="129" t="s">
        <v>8</v>
      </c>
      <c r="E65"/>
      <c r="F65" s="341">
        <f t="shared" si="8"/>
        <v>0</v>
      </c>
      <c r="G65" s="344" t="s">
        <v>8</v>
      </c>
      <c r="H65" s="344"/>
      <c r="I65" s="341">
        <f t="shared" si="7"/>
        <v>0</v>
      </c>
      <c r="J65" s="433" t="s">
        <v>15</v>
      </c>
      <c r="K65" s="463">
        <f>SUM(F54:F65)</f>
        <v>0</v>
      </c>
      <c r="L65" s="344" t="s">
        <v>8</v>
      </c>
      <c r="M65" s="467">
        <f>AVERAGE(F54:F65)</f>
        <v>0</v>
      </c>
      <c r="N65" s="344" t="s">
        <v>8</v>
      </c>
    </row>
    <row r="66" spans="2:14" ht="15.75" thickTop="1">
      <c r="C66" s="279"/>
      <c r="E66"/>
      <c r="F66" s="328"/>
      <c r="I66" s="328"/>
      <c r="K66" s="464"/>
      <c r="L66" s="127"/>
      <c r="M66" s="464"/>
      <c r="N66" s="127"/>
    </row>
    <row r="67" spans="2:14">
      <c r="C67" s="280">
        <f>SUM(C54:C65)</f>
        <v>0</v>
      </c>
      <c r="D67" s="129" t="s">
        <v>8</v>
      </c>
      <c r="E67"/>
      <c r="F67" s="328">
        <f>SUM(F54:F65)</f>
        <v>0</v>
      </c>
      <c r="G67" s="129" t="s">
        <v>8</v>
      </c>
      <c r="H67" s="129"/>
      <c r="I67" s="329">
        <f>SUM(I54:I65)</f>
        <v>0</v>
      </c>
      <c r="J67" s="127" t="s">
        <v>15</v>
      </c>
      <c r="K67" s="462">
        <f>SUM(K54:K65)</f>
        <v>0</v>
      </c>
      <c r="L67" s="129" t="s">
        <v>8</v>
      </c>
      <c r="M67" s="462">
        <f>SUM(M54:M65)</f>
        <v>0</v>
      </c>
      <c r="N67" s="129" t="s">
        <v>8</v>
      </c>
    </row>
    <row r="68" spans="2:14">
      <c r="C68" s="276"/>
      <c r="F68" s="328"/>
      <c r="K68" s="464"/>
      <c r="L68" s="127"/>
      <c r="M68" s="464"/>
      <c r="N68" s="127"/>
    </row>
    <row r="69" spans="2:14">
      <c r="C69" s="276"/>
      <c r="F69" s="328"/>
      <c r="I69" s="129"/>
      <c r="K69" s="464"/>
      <c r="L69" s="127"/>
      <c r="M69" s="464"/>
      <c r="N69" s="127"/>
    </row>
    <row r="70" spans="2:14">
      <c r="B70" s="140">
        <v>40909</v>
      </c>
      <c r="C70" s="277"/>
      <c r="D70" s="129" t="s">
        <v>8</v>
      </c>
      <c r="E70"/>
      <c r="F70" s="330">
        <f>SUM(sefficiency*C70)/2000</f>
        <v>0</v>
      </c>
      <c r="G70" s="129" t="s">
        <v>8</v>
      </c>
      <c r="H70" s="129"/>
      <c r="I70" s="328">
        <f t="shared" ref="I70:I81" si="9">+F70/2000</f>
        <v>0</v>
      </c>
      <c r="J70" s="127" t="s">
        <v>15</v>
      </c>
      <c r="K70" s="466">
        <f>SUM(F55:F65)+F$70</f>
        <v>0</v>
      </c>
      <c r="L70" s="129" t="s">
        <v>8</v>
      </c>
      <c r="M70" s="466">
        <f>+F70</f>
        <v>0</v>
      </c>
      <c r="N70" s="129" t="s">
        <v>8</v>
      </c>
    </row>
    <row r="71" spans="2:14">
      <c r="B71" s="140">
        <v>40940</v>
      </c>
      <c r="C71" s="277"/>
      <c r="D71" s="129" t="s">
        <v>8</v>
      </c>
      <c r="E71"/>
      <c r="F71" s="330">
        <f>SUM(sefficiency*(C71/2000))</f>
        <v>0</v>
      </c>
      <c r="G71" s="129" t="s">
        <v>8</v>
      </c>
      <c r="H71" s="129"/>
      <c r="I71" s="328">
        <f t="shared" si="9"/>
        <v>0</v>
      </c>
      <c r="J71" s="127" t="s">
        <v>15</v>
      </c>
      <c r="K71" s="466">
        <f>SUM(F56:F65)+F$70+F$71</f>
        <v>0</v>
      </c>
      <c r="L71" s="129" t="s">
        <v>8</v>
      </c>
      <c r="M71" s="466">
        <f>AVERAGE(F70:F71)</f>
        <v>0</v>
      </c>
      <c r="N71" s="129" t="s">
        <v>8</v>
      </c>
    </row>
    <row r="72" spans="2:14">
      <c r="B72" s="140">
        <v>40969</v>
      </c>
      <c r="C72" s="277"/>
      <c r="D72" s="129" t="s">
        <v>8</v>
      </c>
      <c r="E72"/>
      <c r="F72" s="330">
        <f>SUM(sefficiency*(C72/2000))</f>
        <v>0</v>
      </c>
      <c r="G72" s="129" t="s">
        <v>8</v>
      </c>
      <c r="H72" s="129"/>
      <c r="I72" s="328">
        <f t="shared" si="9"/>
        <v>0</v>
      </c>
      <c r="J72" s="127" t="s">
        <v>15</v>
      </c>
      <c r="K72" s="466">
        <f>SUM(F57:F65)+F$70+F$71+F$72</f>
        <v>0</v>
      </c>
      <c r="L72" s="129" t="s">
        <v>8</v>
      </c>
      <c r="M72" s="466">
        <f>AVERAGE(F70:F72)</f>
        <v>0</v>
      </c>
      <c r="N72" s="129" t="s">
        <v>8</v>
      </c>
    </row>
    <row r="73" spans="2:14">
      <c r="B73" s="140">
        <v>41000</v>
      </c>
      <c r="C73" s="277"/>
      <c r="D73" s="129" t="s">
        <v>8</v>
      </c>
      <c r="E73"/>
      <c r="F73" s="330">
        <f>SUM(sefficiency*(C73/2000))</f>
        <v>0</v>
      </c>
      <c r="G73" s="129" t="s">
        <v>8</v>
      </c>
      <c r="H73" s="129"/>
      <c r="I73" s="328">
        <f t="shared" si="9"/>
        <v>0</v>
      </c>
      <c r="J73" s="127" t="s">
        <v>15</v>
      </c>
      <c r="K73" s="466">
        <f>SUM(F58:F65)+F$70+F$71+F$72+F$73</f>
        <v>0</v>
      </c>
      <c r="L73" s="129" t="s">
        <v>8</v>
      </c>
      <c r="M73" s="466">
        <f>AVERAGE(F70:F73)</f>
        <v>0</v>
      </c>
      <c r="N73" s="129" t="s">
        <v>8</v>
      </c>
    </row>
    <row r="74" spans="2:14">
      <c r="B74" s="140">
        <v>41030</v>
      </c>
      <c r="C74" s="277"/>
      <c r="D74" s="129" t="s">
        <v>8</v>
      </c>
      <c r="E74"/>
      <c r="F74" s="330">
        <f t="shared" ref="F74:F81" si="10">SUM(sefficiency*(C74/2000))</f>
        <v>0</v>
      </c>
      <c r="G74" s="129" t="s">
        <v>8</v>
      </c>
      <c r="H74" s="129"/>
      <c r="I74" s="328">
        <f t="shared" si="9"/>
        <v>0</v>
      </c>
      <c r="J74" s="127" t="s">
        <v>15</v>
      </c>
      <c r="K74" s="466">
        <f>SUM(F59:F65)+F$70+F$71+F$72+F$73+F$74</f>
        <v>0</v>
      </c>
      <c r="L74" s="129" t="s">
        <v>8</v>
      </c>
      <c r="M74" s="466">
        <f>AVERAGE(F70:F74)</f>
        <v>0</v>
      </c>
      <c r="N74" s="129" t="s">
        <v>8</v>
      </c>
    </row>
    <row r="75" spans="2:14">
      <c r="B75" s="140">
        <v>41061</v>
      </c>
      <c r="C75" s="277"/>
      <c r="D75" s="129" t="s">
        <v>8</v>
      </c>
      <c r="E75"/>
      <c r="F75" s="330">
        <f t="shared" si="10"/>
        <v>0</v>
      </c>
      <c r="G75" s="129" t="s">
        <v>8</v>
      </c>
      <c r="H75" s="129"/>
      <c r="I75" s="328">
        <f t="shared" si="9"/>
        <v>0</v>
      </c>
      <c r="J75" s="127" t="s">
        <v>15</v>
      </c>
      <c r="K75" s="466">
        <f>SUM(F60:F65)+F$70+F$71+F$72+F$73+F$74+F$75</f>
        <v>0</v>
      </c>
      <c r="L75" s="129" t="s">
        <v>8</v>
      </c>
      <c r="M75" s="466">
        <f>AVERAGE(F70:F75)</f>
        <v>0</v>
      </c>
      <c r="N75" s="129" t="s">
        <v>8</v>
      </c>
    </row>
    <row r="76" spans="2:14">
      <c r="B76" s="140">
        <v>41091</v>
      </c>
      <c r="C76" s="277"/>
      <c r="D76" s="129" t="s">
        <v>8</v>
      </c>
      <c r="E76"/>
      <c r="F76" s="330">
        <f t="shared" si="10"/>
        <v>0</v>
      </c>
      <c r="G76" s="129" t="s">
        <v>8</v>
      </c>
      <c r="H76" s="129"/>
      <c r="I76" s="328">
        <f t="shared" si="9"/>
        <v>0</v>
      </c>
      <c r="J76" s="127" t="s">
        <v>15</v>
      </c>
      <c r="K76" s="466">
        <f>SUM(F61:F65)+F$70+F$71+F$72+F$73+F$74+F$75+F$76</f>
        <v>0</v>
      </c>
      <c r="L76" s="129" t="s">
        <v>8</v>
      </c>
      <c r="M76" s="466">
        <f>AVERAGE(F70:F76)</f>
        <v>0</v>
      </c>
      <c r="N76" s="129" t="s">
        <v>8</v>
      </c>
    </row>
    <row r="77" spans="2:14">
      <c r="B77" s="140">
        <v>41122</v>
      </c>
      <c r="C77" s="277"/>
      <c r="D77" s="129" t="s">
        <v>8</v>
      </c>
      <c r="E77"/>
      <c r="F77" s="330">
        <f t="shared" si="10"/>
        <v>0</v>
      </c>
      <c r="G77" s="129" t="s">
        <v>8</v>
      </c>
      <c r="H77" s="129"/>
      <c r="I77" s="328">
        <f t="shared" si="9"/>
        <v>0</v>
      </c>
      <c r="J77" s="127" t="s">
        <v>15</v>
      </c>
      <c r="K77" s="466">
        <f>SUM(F62:F65)+F$70+F$71+F$72+F$73+F$74+F$75+F$76+F$77</f>
        <v>0</v>
      </c>
      <c r="L77" s="129" t="s">
        <v>8</v>
      </c>
      <c r="M77" s="466">
        <f>AVERAGE(F70:F77)</f>
        <v>0</v>
      </c>
      <c r="N77" s="129" t="s">
        <v>8</v>
      </c>
    </row>
    <row r="78" spans="2:14">
      <c r="B78" s="140">
        <v>41153</v>
      </c>
      <c r="C78" s="277"/>
      <c r="D78" s="129" t="s">
        <v>8</v>
      </c>
      <c r="E78"/>
      <c r="F78" s="330">
        <f t="shared" si="10"/>
        <v>0</v>
      </c>
      <c r="G78" s="129" t="s">
        <v>8</v>
      </c>
      <c r="H78" s="129"/>
      <c r="I78" s="328">
        <f t="shared" si="9"/>
        <v>0</v>
      </c>
      <c r="J78" s="127" t="s">
        <v>15</v>
      </c>
      <c r="K78" s="466">
        <f>SUM(F63:F65)+F$70+F$71+F$72+F$73+F$74+F$75+F$76+F$77+F$78</f>
        <v>0</v>
      </c>
      <c r="L78" s="129" t="s">
        <v>8</v>
      </c>
      <c r="M78" s="466">
        <f>AVERAGE(F70:F78)</f>
        <v>0</v>
      </c>
      <c r="N78" s="129" t="s">
        <v>8</v>
      </c>
    </row>
    <row r="79" spans="2:14">
      <c r="B79" s="140">
        <v>41183</v>
      </c>
      <c r="C79" s="277"/>
      <c r="D79" s="129" t="s">
        <v>8</v>
      </c>
      <c r="E79"/>
      <c r="F79" s="330">
        <f t="shared" si="10"/>
        <v>0</v>
      </c>
      <c r="G79" s="129" t="s">
        <v>8</v>
      </c>
      <c r="H79" s="129"/>
      <c r="I79" s="328">
        <f t="shared" si="9"/>
        <v>0</v>
      </c>
      <c r="J79" s="127" t="s">
        <v>15</v>
      </c>
      <c r="K79" s="466">
        <f>SUM(F64:F65)+F$70+F$71+F$72+F$73+F$74+F$75+F$76+F$77+F$78+F$79</f>
        <v>0</v>
      </c>
      <c r="L79" s="129" t="s">
        <v>8</v>
      </c>
      <c r="M79" s="466">
        <f>AVERAGE(F70:F79)</f>
        <v>0</v>
      </c>
      <c r="N79" s="129" t="s">
        <v>8</v>
      </c>
    </row>
    <row r="80" spans="2:14">
      <c r="B80" s="140">
        <v>41214</v>
      </c>
      <c r="C80" s="277"/>
      <c r="D80" s="129" t="s">
        <v>8</v>
      </c>
      <c r="E80"/>
      <c r="F80" s="330">
        <f t="shared" si="10"/>
        <v>0</v>
      </c>
      <c r="G80" s="129" t="s">
        <v>8</v>
      </c>
      <c r="H80" s="129"/>
      <c r="I80" s="328">
        <f t="shared" si="9"/>
        <v>0</v>
      </c>
      <c r="J80" s="127" t="s">
        <v>15</v>
      </c>
      <c r="K80" s="466">
        <f>+F65+F$70+F$71+F$72+F$73+F$74+F$75+F$76+F$77+F$78+F$79+F$80</f>
        <v>0</v>
      </c>
      <c r="L80" s="129" t="s">
        <v>8</v>
      </c>
      <c r="M80" s="466">
        <f>AVERAGE(F70:F80)</f>
        <v>0</v>
      </c>
      <c r="N80" s="129" t="s">
        <v>8</v>
      </c>
    </row>
    <row r="81" spans="2:14" ht="15.75" thickBot="1">
      <c r="B81" s="140">
        <v>41244</v>
      </c>
      <c r="C81" s="278"/>
      <c r="D81" s="129" t="s">
        <v>8</v>
      </c>
      <c r="E81"/>
      <c r="F81" s="341">
        <f t="shared" si="10"/>
        <v>0</v>
      </c>
      <c r="G81" s="344" t="s">
        <v>8</v>
      </c>
      <c r="H81" s="344"/>
      <c r="I81" s="341">
        <f t="shared" si="9"/>
        <v>0</v>
      </c>
      <c r="J81" s="433" t="s">
        <v>15</v>
      </c>
      <c r="K81" s="463">
        <f>SUM(F70:F81)</f>
        <v>0</v>
      </c>
      <c r="L81" s="344" t="s">
        <v>8</v>
      </c>
      <c r="M81" s="467">
        <f>AVERAGE(F70:F81)</f>
        <v>0</v>
      </c>
      <c r="N81" s="344" t="s">
        <v>8</v>
      </c>
    </row>
    <row r="82" spans="2:14" ht="15.75" thickTop="1">
      <c r="C82" s="279"/>
      <c r="E82"/>
      <c r="F82" s="328"/>
      <c r="I82" s="328"/>
      <c r="K82" s="464"/>
      <c r="L82" s="127"/>
      <c r="M82" s="464"/>
      <c r="N82" s="127"/>
    </row>
    <row r="83" spans="2:14">
      <c r="C83" s="280">
        <f>SUM(C70:C81)</f>
        <v>0</v>
      </c>
      <c r="D83" s="129" t="s">
        <v>8</v>
      </c>
      <c r="E83"/>
      <c r="F83" s="328">
        <f>SUM(F70:F81)</f>
        <v>0</v>
      </c>
      <c r="G83" s="129" t="s">
        <v>8</v>
      </c>
      <c r="H83" s="129"/>
      <c r="I83" s="329">
        <f>SUM(I70:I81)</f>
        <v>0</v>
      </c>
      <c r="J83" s="127" t="s">
        <v>15</v>
      </c>
      <c r="K83" s="462">
        <f>SUM(K70:K81)</f>
        <v>0</v>
      </c>
      <c r="L83" s="129" t="s">
        <v>8</v>
      </c>
      <c r="M83" s="462">
        <f>SUM(M70:M81)</f>
        <v>0</v>
      </c>
      <c r="N83" s="129" t="s">
        <v>8</v>
      </c>
    </row>
    <row r="84" spans="2:14">
      <c r="C84" s="276"/>
      <c r="F84" s="272"/>
      <c r="K84" s="465"/>
      <c r="L84" s="127"/>
      <c r="M84" s="465"/>
      <c r="N84" s="127"/>
    </row>
    <row r="85" spans="2:14">
      <c r="C85" s="276"/>
      <c r="K85" s="465"/>
      <c r="L85" s="127"/>
      <c r="M85" s="465"/>
      <c r="N85" s="127"/>
    </row>
    <row r="86" spans="2:14">
      <c r="C86" s="276"/>
      <c r="K86" s="465"/>
      <c r="L86" s="127"/>
      <c r="M86" s="465"/>
      <c r="N86" s="127"/>
    </row>
    <row r="87" spans="2:14">
      <c r="C87" s="276"/>
      <c r="K87" s="465"/>
      <c r="L87" s="127"/>
      <c r="M87" s="465"/>
      <c r="N87" s="127"/>
    </row>
    <row r="88" spans="2:14">
      <c r="C88" s="276"/>
      <c r="K88" s="465"/>
      <c r="L88" s="127"/>
      <c r="M88" s="465"/>
      <c r="N88" s="127"/>
    </row>
    <row r="89" spans="2:14">
      <c r="C89" s="276"/>
      <c r="K89" s="465"/>
      <c r="L89" s="127"/>
      <c r="M89" s="465"/>
      <c r="N89" s="127"/>
    </row>
    <row r="90" spans="2:14">
      <c r="C90" s="276"/>
      <c r="K90" s="465"/>
      <c r="L90" s="127"/>
      <c r="M90" s="465"/>
      <c r="N90" s="127"/>
    </row>
    <row r="91" spans="2:14">
      <c r="C91" s="276"/>
      <c r="K91" s="465"/>
      <c r="L91" s="127"/>
      <c r="M91" s="465"/>
      <c r="N91" s="127"/>
    </row>
    <row r="92" spans="2:14">
      <c r="C92" s="276"/>
      <c r="K92" s="465"/>
      <c r="L92" s="127"/>
      <c r="M92" s="465"/>
      <c r="N92" s="127"/>
    </row>
    <row r="93" spans="2:14">
      <c r="C93" s="276"/>
      <c r="K93" s="465"/>
      <c r="L93" s="127"/>
      <c r="M93" s="465"/>
      <c r="N93" s="127"/>
    </row>
    <row r="94" spans="2:14">
      <c r="C94" s="276"/>
      <c r="K94" s="465"/>
      <c r="L94" s="127"/>
      <c r="M94" s="465"/>
      <c r="N94" s="127"/>
    </row>
    <row r="95" spans="2:14">
      <c r="C95" s="276"/>
      <c r="K95" s="465"/>
      <c r="L95" s="127"/>
      <c r="M95" s="465"/>
      <c r="N95" s="127"/>
    </row>
    <row r="96" spans="2:14">
      <c r="C96" s="276"/>
      <c r="K96" s="465"/>
      <c r="L96" s="127"/>
      <c r="M96" s="465"/>
      <c r="N96" s="127"/>
    </row>
    <row r="97" spans="3:14">
      <c r="C97" s="276"/>
      <c r="K97" s="465"/>
      <c r="L97" s="127"/>
      <c r="M97" s="465"/>
      <c r="N97" s="127"/>
    </row>
    <row r="98" spans="3:14">
      <c r="C98" s="276"/>
      <c r="K98" s="465"/>
      <c r="L98" s="127"/>
      <c r="M98" s="465"/>
      <c r="N98" s="127"/>
    </row>
    <row r="99" spans="3:14">
      <c r="C99" s="276"/>
      <c r="K99" s="465"/>
      <c r="L99" s="127"/>
      <c r="M99" s="465"/>
      <c r="N99" s="127"/>
    </row>
    <row r="100" spans="3:14">
      <c r="C100" s="276"/>
      <c r="K100" s="465"/>
      <c r="L100" s="127"/>
      <c r="M100" s="465"/>
      <c r="N100" s="127"/>
    </row>
    <row r="101" spans="3:14">
      <c r="C101" s="276"/>
      <c r="K101" s="465"/>
      <c r="L101" s="127"/>
      <c r="M101" s="465"/>
      <c r="N101" s="127"/>
    </row>
    <row r="102" spans="3:14">
      <c r="C102" s="276"/>
      <c r="K102" s="465"/>
      <c r="L102" s="127"/>
      <c r="M102" s="465"/>
      <c r="N102" s="127"/>
    </row>
    <row r="103" spans="3:14">
      <c r="C103" s="276"/>
      <c r="K103" s="465"/>
      <c r="L103" s="127"/>
      <c r="M103" s="465"/>
      <c r="N103" s="127"/>
    </row>
    <row r="104" spans="3:14">
      <c r="C104" s="276"/>
      <c r="K104" s="465"/>
      <c r="L104" s="127"/>
      <c r="M104" s="465"/>
      <c r="N104" s="127"/>
    </row>
    <row r="105" spans="3:14">
      <c r="C105" s="276"/>
      <c r="K105" s="465"/>
      <c r="L105" s="127"/>
      <c r="M105" s="465"/>
      <c r="N105" s="127"/>
    </row>
    <row r="106" spans="3:14">
      <c r="C106" s="276"/>
      <c r="K106" s="465"/>
      <c r="L106" s="127"/>
      <c r="M106" s="465"/>
      <c r="N106" s="127"/>
    </row>
    <row r="107" spans="3:14">
      <c r="C107" s="276"/>
      <c r="K107" s="465"/>
      <c r="L107" s="127"/>
      <c r="M107" s="465"/>
      <c r="N107" s="127"/>
    </row>
    <row r="108" spans="3:14">
      <c r="C108" s="276"/>
      <c r="L108" s="127"/>
      <c r="N108" s="127"/>
    </row>
    <row r="109" spans="3:14">
      <c r="C109" s="276"/>
      <c r="L109" s="127"/>
      <c r="N109" s="127"/>
    </row>
    <row r="110" spans="3:14">
      <c r="C110" s="276"/>
      <c r="L110" s="127"/>
      <c r="N110" s="127"/>
    </row>
    <row r="111" spans="3:14">
      <c r="C111" s="276"/>
    </row>
    <row r="112" spans="3:14">
      <c r="C112" s="276"/>
    </row>
    <row r="113" spans="3:3">
      <c r="C113" s="276"/>
    </row>
    <row r="114" spans="3:3">
      <c r="C114" s="276"/>
    </row>
    <row r="115" spans="3:3">
      <c r="C115" s="276"/>
    </row>
    <row r="116" spans="3:3">
      <c r="C116" s="276"/>
    </row>
    <row r="117" spans="3:3">
      <c r="C117" s="276"/>
    </row>
    <row r="118" spans="3:3">
      <c r="C118" s="276"/>
    </row>
    <row r="119" spans="3:3">
      <c r="C119" s="276"/>
    </row>
    <row r="120" spans="3:3">
      <c r="C120" s="276"/>
    </row>
    <row r="121" spans="3:3">
      <c r="C121" s="276"/>
    </row>
    <row r="122" spans="3:3">
      <c r="C122" s="276"/>
    </row>
    <row r="123" spans="3:3">
      <c r="C123" s="276"/>
    </row>
    <row r="124" spans="3:3">
      <c r="C124" s="276"/>
    </row>
    <row r="125" spans="3:3">
      <c r="C125" s="276"/>
    </row>
    <row r="126" spans="3:3">
      <c r="C126" s="276"/>
    </row>
    <row r="127" spans="3:3">
      <c r="C127" s="276"/>
    </row>
    <row r="128" spans="3:3">
      <c r="C128" s="276"/>
    </row>
    <row r="129" spans="3:3">
      <c r="C129" s="276"/>
    </row>
    <row r="130" spans="3:3">
      <c r="C130" s="276"/>
    </row>
    <row r="131" spans="3:3">
      <c r="C131" s="276"/>
    </row>
    <row r="132" spans="3:3">
      <c r="C132" s="276"/>
    </row>
    <row r="133" spans="3:3">
      <c r="C133" s="276"/>
    </row>
    <row r="134" spans="3:3">
      <c r="C134" s="276"/>
    </row>
    <row r="135" spans="3:3">
      <c r="C135" s="276"/>
    </row>
    <row r="136" spans="3:3">
      <c r="C136" s="276"/>
    </row>
    <row r="137" spans="3:3">
      <c r="C137" s="276"/>
    </row>
    <row r="138" spans="3:3">
      <c r="C138" s="276"/>
    </row>
    <row r="139" spans="3:3">
      <c r="C139" s="276"/>
    </row>
    <row r="140" spans="3:3">
      <c r="C140" s="276"/>
    </row>
    <row r="141" spans="3:3">
      <c r="C141" s="276"/>
    </row>
    <row r="142" spans="3:3">
      <c r="C142" s="276"/>
    </row>
    <row r="143" spans="3:3">
      <c r="C143" s="276"/>
    </row>
    <row r="144" spans="3:3">
      <c r="C144" s="276"/>
    </row>
    <row r="145" spans="3:3">
      <c r="C145" s="276"/>
    </row>
    <row r="146" spans="3:3">
      <c r="C146" s="276"/>
    </row>
    <row r="147" spans="3:3">
      <c r="C147" s="276"/>
    </row>
    <row r="148" spans="3:3">
      <c r="C148" s="276"/>
    </row>
    <row r="149" spans="3:3">
      <c r="C149" s="276"/>
    </row>
    <row r="150" spans="3:3">
      <c r="C150" s="276"/>
    </row>
    <row r="151" spans="3:3">
      <c r="C151" s="276"/>
    </row>
    <row r="152" spans="3:3">
      <c r="C152" s="276"/>
    </row>
    <row r="153" spans="3:3">
      <c r="C153" s="276"/>
    </row>
    <row r="154" spans="3:3">
      <c r="C154" s="276"/>
    </row>
    <row r="155" spans="3:3">
      <c r="C155" s="276"/>
    </row>
    <row r="156" spans="3:3">
      <c r="C156" s="276"/>
    </row>
    <row r="157" spans="3:3">
      <c r="C157" s="276"/>
    </row>
    <row r="158" spans="3:3">
      <c r="C158" s="276"/>
    </row>
    <row r="159" spans="3:3">
      <c r="C159" s="276"/>
    </row>
    <row r="160" spans="3:3">
      <c r="C160" s="276"/>
    </row>
    <row r="161" spans="3:3">
      <c r="C161" s="276"/>
    </row>
    <row r="162" spans="3:3">
      <c r="C162" s="276"/>
    </row>
    <row r="163" spans="3:3">
      <c r="C163" s="276"/>
    </row>
    <row r="164" spans="3:3">
      <c r="C164" s="276"/>
    </row>
    <row r="165" spans="3:3">
      <c r="C165" s="276"/>
    </row>
    <row r="166" spans="3:3">
      <c r="C166" s="276"/>
    </row>
    <row r="167" spans="3:3">
      <c r="C167" s="276"/>
    </row>
    <row r="168" spans="3:3">
      <c r="C168" s="276"/>
    </row>
    <row r="169" spans="3:3">
      <c r="C169" s="276"/>
    </row>
    <row r="170" spans="3:3">
      <c r="C170" s="276"/>
    </row>
    <row r="171" spans="3:3">
      <c r="C171" s="276"/>
    </row>
    <row r="172" spans="3:3">
      <c r="C172" s="276"/>
    </row>
    <row r="173" spans="3:3">
      <c r="C173" s="276"/>
    </row>
    <row r="174" spans="3:3">
      <c r="C174" s="276"/>
    </row>
    <row r="175" spans="3:3">
      <c r="C175" s="276"/>
    </row>
    <row r="176" spans="3:3">
      <c r="C176" s="276"/>
    </row>
    <row r="177" spans="3:3">
      <c r="C177" s="276"/>
    </row>
    <row r="178" spans="3:3">
      <c r="C178" s="276"/>
    </row>
    <row r="179" spans="3:3">
      <c r="C179" s="276"/>
    </row>
    <row r="180" spans="3:3">
      <c r="C180" s="276"/>
    </row>
    <row r="181" spans="3:3">
      <c r="C181" s="276"/>
    </row>
    <row r="182" spans="3:3">
      <c r="C182" s="276"/>
    </row>
    <row r="183" spans="3:3">
      <c r="C183" s="276"/>
    </row>
    <row r="184" spans="3:3">
      <c r="C184" s="276"/>
    </row>
    <row r="185" spans="3:3">
      <c r="C185" s="276"/>
    </row>
    <row r="186" spans="3:3">
      <c r="C186" s="276"/>
    </row>
    <row r="187" spans="3:3">
      <c r="C187" s="276"/>
    </row>
    <row r="188" spans="3:3">
      <c r="C188" s="276"/>
    </row>
    <row r="189" spans="3:3">
      <c r="C189" s="276"/>
    </row>
    <row r="190" spans="3:3">
      <c r="C190" s="276"/>
    </row>
    <row r="191" spans="3:3">
      <c r="C191" s="276"/>
    </row>
    <row r="192" spans="3:3">
      <c r="C192" s="276"/>
    </row>
    <row r="193" spans="3:3">
      <c r="C193" s="276"/>
    </row>
    <row r="194" spans="3:3">
      <c r="C194" s="276"/>
    </row>
    <row r="195" spans="3:3">
      <c r="C195" s="276"/>
    </row>
    <row r="196" spans="3:3">
      <c r="C196" s="276"/>
    </row>
    <row r="197" spans="3:3">
      <c r="C197" s="276"/>
    </row>
    <row r="198" spans="3:3">
      <c r="C198" s="276"/>
    </row>
    <row r="199" spans="3:3">
      <c r="C199" s="276"/>
    </row>
    <row r="200" spans="3:3">
      <c r="C200" s="276"/>
    </row>
    <row r="201" spans="3:3">
      <c r="C201" s="276"/>
    </row>
    <row r="202" spans="3:3">
      <c r="C202" s="276"/>
    </row>
    <row r="203" spans="3:3">
      <c r="C203" s="276"/>
    </row>
    <row r="204" spans="3:3">
      <c r="C204" s="276"/>
    </row>
    <row r="205" spans="3:3">
      <c r="C205" s="276"/>
    </row>
    <row r="206" spans="3:3">
      <c r="C206" s="276"/>
    </row>
    <row r="207" spans="3:3">
      <c r="C207" s="276"/>
    </row>
    <row r="208" spans="3:3">
      <c r="C208" s="276"/>
    </row>
    <row r="209" spans="3:3">
      <c r="C209" s="276"/>
    </row>
    <row r="210" spans="3:3">
      <c r="C210" s="276"/>
    </row>
    <row r="211" spans="3:3">
      <c r="C211" s="276"/>
    </row>
    <row r="212" spans="3:3">
      <c r="C212" s="276"/>
    </row>
    <row r="213" spans="3:3">
      <c r="C213" s="276"/>
    </row>
    <row r="214" spans="3:3">
      <c r="C214" s="276"/>
    </row>
    <row r="215" spans="3:3">
      <c r="C215" s="276"/>
    </row>
    <row r="216" spans="3:3">
      <c r="C216" s="276"/>
    </row>
    <row r="217" spans="3:3">
      <c r="C217" s="276"/>
    </row>
    <row r="218" spans="3:3">
      <c r="C218" s="276"/>
    </row>
    <row r="219" spans="3:3">
      <c r="C219" s="276"/>
    </row>
    <row r="220" spans="3:3">
      <c r="C220" s="276"/>
    </row>
    <row r="221" spans="3:3">
      <c r="C221" s="276"/>
    </row>
    <row r="222" spans="3:3">
      <c r="C222" s="276"/>
    </row>
    <row r="223" spans="3:3">
      <c r="C223" s="276"/>
    </row>
    <row r="224" spans="3:3">
      <c r="C224" s="276"/>
    </row>
    <row r="225" spans="3:3">
      <c r="C225" s="276"/>
    </row>
    <row r="226" spans="3:3">
      <c r="C226" s="276"/>
    </row>
    <row r="227" spans="3:3">
      <c r="C227" s="276"/>
    </row>
    <row r="228" spans="3:3">
      <c r="C228" s="276"/>
    </row>
    <row r="229" spans="3:3">
      <c r="C229" s="276"/>
    </row>
    <row r="230" spans="3:3">
      <c r="C230" s="276"/>
    </row>
    <row r="231" spans="3:3">
      <c r="C231" s="276"/>
    </row>
    <row r="232" spans="3:3">
      <c r="C232" s="276"/>
    </row>
    <row r="233" spans="3:3">
      <c r="C233" s="276"/>
    </row>
    <row r="234" spans="3:3">
      <c r="C234" s="276"/>
    </row>
    <row r="235" spans="3:3">
      <c r="C235" s="276"/>
    </row>
    <row r="236" spans="3:3">
      <c r="C236" s="276"/>
    </row>
    <row r="237" spans="3:3">
      <c r="C237" s="276"/>
    </row>
    <row r="238" spans="3:3">
      <c r="C238" s="276"/>
    </row>
    <row r="239" spans="3:3">
      <c r="C239" s="276"/>
    </row>
    <row r="240" spans="3:3">
      <c r="C240" s="276"/>
    </row>
    <row r="241" spans="3:3">
      <c r="C241" s="276"/>
    </row>
    <row r="242" spans="3:3">
      <c r="C242" s="276"/>
    </row>
    <row r="243" spans="3:3">
      <c r="C243" s="276"/>
    </row>
    <row r="244" spans="3:3">
      <c r="C244" s="276"/>
    </row>
    <row r="245" spans="3:3">
      <c r="C245" s="276"/>
    </row>
    <row r="246" spans="3:3">
      <c r="C246" s="276"/>
    </row>
    <row r="247" spans="3:3">
      <c r="C247" s="276"/>
    </row>
    <row r="248" spans="3:3">
      <c r="C248" s="276"/>
    </row>
    <row r="249" spans="3:3">
      <c r="C249" s="276"/>
    </row>
    <row r="250" spans="3:3">
      <c r="C250" s="276"/>
    </row>
    <row r="251" spans="3:3">
      <c r="C251" s="276"/>
    </row>
    <row r="252" spans="3:3">
      <c r="C252" s="276"/>
    </row>
    <row r="253" spans="3:3">
      <c r="C253" s="276"/>
    </row>
    <row r="254" spans="3:3">
      <c r="C254" s="276"/>
    </row>
    <row r="255" spans="3:3">
      <c r="C255" s="276"/>
    </row>
    <row r="256" spans="3:3">
      <c r="C256" s="276"/>
    </row>
    <row r="257" spans="3:3">
      <c r="C257" s="276"/>
    </row>
    <row r="258" spans="3:3">
      <c r="C258" s="276"/>
    </row>
    <row r="259" spans="3:3">
      <c r="C259" s="276"/>
    </row>
    <row r="260" spans="3:3">
      <c r="C260" s="276"/>
    </row>
    <row r="261" spans="3:3">
      <c r="C261" s="276"/>
    </row>
    <row r="262" spans="3:3">
      <c r="C262" s="276"/>
    </row>
    <row r="263" spans="3:3">
      <c r="C263" s="276"/>
    </row>
    <row r="264" spans="3:3">
      <c r="C264" s="276"/>
    </row>
    <row r="265" spans="3:3">
      <c r="C265" s="276"/>
    </row>
    <row r="266" spans="3:3">
      <c r="C266" s="276"/>
    </row>
    <row r="267" spans="3:3">
      <c r="C267" s="276"/>
    </row>
    <row r="268" spans="3:3">
      <c r="C268" s="276"/>
    </row>
    <row r="269" spans="3:3">
      <c r="C269" s="276"/>
    </row>
    <row r="270" spans="3:3">
      <c r="C270" s="276"/>
    </row>
    <row r="271" spans="3:3">
      <c r="C271" s="276"/>
    </row>
    <row r="272" spans="3:3">
      <c r="C272" s="276"/>
    </row>
    <row r="273" spans="3:3">
      <c r="C273" s="276"/>
    </row>
    <row r="274" spans="3:3">
      <c r="C274" s="276"/>
    </row>
    <row r="275" spans="3:3">
      <c r="C275" s="276"/>
    </row>
    <row r="276" spans="3:3">
      <c r="C276" s="276"/>
    </row>
    <row r="277" spans="3:3">
      <c r="C277" s="276"/>
    </row>
    <row r="278" spans="3:3">
      <c r="C278" s="276"/>
    </row>
    <row r="279" spans="3:3">
      <c r="C279" s="276"/>
    </row>
    <row r="280" spans="3:3">
      <c r="C280" s="276"/>
    </row>
    <row r="281" spans="3:3">
      <c r="C281" s="276"/>
    </row>
    <row r="282" spans="3:3">
      <c r="C282" s="276"/>
    </row>
    <row r="283" spans="3:3">
      <c r="C283" s="276"/>
    </row>
    <row r="284" spans="3:3">
      <c r="C284" s="276"/>
    </row>
    <row r="285" spans="3:3">
      <c r="C285" s="276"/>
    </row>
    <row r="286" spans="3:3">
      <c r="C286" s="276"/>
    </row>
    <row r="287" spans="3:3">
      <c r="C287" s="276"/>
    </row>
    <row r="288" spans="3:3">
      <c r="C288" s="276"/>
    </row>
    <row r="289" spans="3:3">
      <c r="C289" s="276"/>
    </row>
    <row r="290" spans="3:3">
      <c r="C290" s="276"/>
    </row>
    <row r="291" spans="3:3">
      <c r="C291" s="276"/>
    </row>
    <row r="292" spans="3:3">
      <c r="C292" s="276"/>
    </row>
    <row r="293" spans="3:3">
      <c r="C293" s="276"/>
    </row>
    <row r="294" spans="3:3">
      <c r="C294" s="276"/>
    </row>
    <row r="295" spans="3:3">
      <c r="C295" s="276"/>
    </row>
    <row r="296" spans="3:3">
      <c r="C296" s="276"/>
    </row>
    <row r="297" spans="3:3">
      <c r="C297" s="276"/>
    </row>
    <row r="298" spans="3:3">
      <c r="C298" s="276"/>
    </row>
    <row r="299" spans="3:3">
      <c r="C299" s="276"/>
    </row>
    <row r="300" spans="3:3">
      <c r="C300" s="276"/>
    </row>
    <row r="301" spans="3:3">
      <c r="C301" s="276"/>
    </row>
    <row r="302" spans="3:3">
      <c r="C302" s="276"/>
    </row>
    <row r="303" spans="3:3">
      <c r="C303" s="276"/>
    </row>
    <row r="304" spans="3:3">
      <c r="C304" s="276"/>
    </row>
    <row r="305" spans="3:3">
      <c r="C305" s="276"/>
    </row>
    <row r="306" spans="3:3">
      <c r="C306" s="276"/>
    </row>
    <row r="307" spans="3:3">
      <c r="C307" s="276"/>
    </row>
    <row r="308" spans="3:3">
      <c r="C308" s="276"/>
    </row>
    <row r="309" spans="3:3">
      <c r="C309" s="276"/>
    </row>
    <row r="310" spans="3:3">
      <c r="C310" s="276"/>
    </row>
    <row r="311" spans="3:3">
      <c r="C311" s="276"/>
    </row>
    <row r="312" spans="3:3">
      <c r="C312" s="276"/>
    </row>
    <row r="313" spans="3:3">
      <c r="C313" s="276"/>
    </row>
    <row r="314" spans="3:3">
      <c r="C314" s="276"/>
    </row>
    <row r="315" spans="3:3">
      <c r="C315" s="276"/>
    </row>
    <row r="316" spans="3:3">
      <c r="C316" s="276"/>
    </row>
    <row r="317" spans="3:3">
      <c r="C317" s="276"/>
    </row>
    <row r="318" spans="3:3">
      <c r="C318" s="276"/>
    </row>
    <row r="319" spans="3:3">
      <c r="C319" s="276"/>
    </row>
    <row r="320" spans="3:3">
      <c r="C320" s="276"/>
    </row>
    <row r="321" spans="3:3">
      <c r="C321" s="276"/>
    </row>
    <row r="322" spans="3:3">
      <c r="C322" s="276"/>
    </row>
    <row r="323" spans="3:3">
      <c r="C323" s="276"/>
    </row>
    <row r="324" spans="3:3">
      <c r="C324" s="276"/>
    </row>
    <row r="325" spans="3:3">
      <c r="C325" s="276"/>
    </row>
    <row r="326" spans="3:3">
      <c r="C326" s="276"/>
    </row>
    <row r="327" spans="3:3">
      <c r="C327" s="276"/>
    </row>
    <row r="328" spans="3:3">
      <c r="C328" s="276"/>
    </row>
    <row r="329" spans="3:3">
      <c r="C329" s="276"/>
    </row>
    <row r="330" spans="3:3">
      <c r="C330" s="276"/>
    </row>
    <row r="331" spans="3:3">
      <c r="C331" s="276"/>
    </row>
    <row r="332" spans="3:3">
      <c r="C332" s="276"/>
    </row>
    <row r="333" spans="3:3">
      <c r="C333" s="276"/>
    </row>
    <row r="334" spans="3:3">
      <c r="C334" s="276"/>
    </row>
    <row r="335" spans="3:3">
      <c r="C335" s="276"/>
    </row>
    <row r="336" spans="3:3">
      <c r="C336" s="276"/>
    </row>
    <row r="337" spans="3:3">
      <c r="C337" s="276"/>
    </row>
    <row r="338" spans="3:3">
      <c r="C338" s="276"/>
    </row>
    <row r="339" spans="3:3">
      <c r="C339" s="276"/>
    </row>
    <row r="340" spans="3:3">
      <c r="C340" s="276"/>
    </row>
    <row r="341" spans="3:3">
      <c r="C341" s="276"/>
    </row>
    <row r="342" spans="3:3">
      <c r="C342" s="276"/>
    </row>
    <row r="343" spans="3:3">
      <c r="C343" s="276"/>
    </row>
    <row r="344" spans="3:3">
      <c r="C344" s="276"/>
    </row>
    <row r="345" spans="3:3">
      <c r="C345" s="276"/>
    </row>
    <row r="346" spans="3:3">
      <c r="C346" s="276"/>
    </row>
    <row r="347" spans="3:3">
      <c r="C347" s="276"/>
    </row>
    <row r="348" spans="3:3">
      <c r="C348" s="276"/>
    </row>
    <row r="349" spans="3:3">
      <c r="C349" s="276"/>
    </row>
    <row r="350" spans="3:3">
      <c r="C350" s="276"/>
    </row>
    <row r="351" spans="3:3">
      <c r="C351" s="276"/>
    </row>
    <row r="352" spans="3:3">
      <c r="C352" s="276"/>
    </row>
    <row r="353" spans="3:3">
      <c r="C353" s="276"/>
    </row>
    <row r="354" spans="3:3">
      <c r="C354" s="276"/>
    </row>
    <row r="355" spans="3:3">
      <c r="C355" s="276"/>
    </row>
    <row r="356" spans="3:3">
      <c r="C356" s="276"/>
    </row>
    <row r="357" spans="3:3">
      <c r="C357" s="276"/>
    </row>
    <row r="358" spans="3:3">
      <c r="C358" s="276"/>
    </row>
    <row r="359" spans="3:3">
      <c r="C359" s="276"/>
    </row>
    <row r="360" spans="3:3">
      <c r="C360" s="276"/>
    </row>
    <row r="361" spans="3:3">
      <c r="C361" s="276"/>
    </row>
    <row r="362" spans="3:3">
      <c r="C362" s="276"/>
    </row>
    <row r="363" spans="3:3">
      <c r="C363" s="276"/>
    </row>
    <row r="364" spans="3:3">
      <c r="C364" s="276"/>
    </row>
    <row r="365" spans="3:3">
      <c r="C365" s="276"/>
    </row>
    <row r="366" spans="3:3">
      <c r="C366" s="276"/>
    </row>
    <row r="367" spans="3:3">
      <c r="C367" s="276"/>
    </row>
    <row r="368" spans="3:3">
      <c r="C368" s="276"/>
    </row>
    <row r="369" spans="3:3">
      <c r="C369" s="276"/>
    </row>
    <row r="370" spans="3:3">
      <c r="C370" s="276"/>
    </row>
    <row r="371" spans="3:3">
      <c r="C371" s="276"/>
    </row>
    <row r="372" spans="3:3">
      <c r="C372" s="276"/>
    </row>
    <row r="373" spans="3:3">
      <c r="C373" s="276"/>
    </row>
    <row r="374" spans="3:3">
      <c r="C374" s="276"/>
    </row>
    <row r="375" spans="3:3">
      <c r="C375" s="276"/>
    </row>
    <row r="376" spans="3:3">
      <c r="C376" s="276"/>
    </row>
    <row r="377" spans="3:3">
      <c r="C377" s="276"/>
    </row>
    <row r="378" spans="3:3">
      <c r="C378" s="276"/>
    </row>
    <row r="379" spans="3:3">
      <c r="C379" s="276"/>
    </row>
    <row r="380" spans="3:3">
      <c r="C380" s="276"/>
    </row>
    <row r="381" spans="3:3">
      <c r="C381" s="276"/>
    </row>
    <row r="382" spans="3:3">
      <c r="C382" s="276"/>
    </row>
    <row r="383" spans="3:3">
      <c r="C383" s="276"/>
    </row>
    <row r="384" spans="3:3">
      <c r="C384" s="276"/>
    </row>
    <row r="385" spans="3:3">
      <c r="C385" s="276"/>
    </row>
    <row r="386" spans="3:3">
      <c r="C386" s="276"/>
    </row>
    <row r="387" spans="3:3">
      <c r="C387" s="276"/>
    </row>
    <row r="388" spans="3:3">
      <c r="C388" s="276"/>
    </row>
    <row r="389" spans="3:3">
      <c r="C389" s="276"/>
    </row>
    <row r="390" spans="3:3">
      <c r="C390" s="276"/>
    </row>
    <row r="391" spans="3:3">
      <c r="C391" s="276"/>
    </row>
    <row r="392" spans="3:3">
      <c r="C392" s="276"/>
    </row>
    <row r="393" spans="3:3">
      <c r="C393" s="276"/>
    </row>
    <row r="394" spans="3:3">
      <c r="C394" s="276"/>
    </row>
    <row r="395" spans="3:3">
      <c r="C395" s="276"/>
    </row>
    <row r="396" spans="3:3">
      <c r="C396" s="276"/>
    </row>
    <row r="397" spans="3:3">
      <c r="C397" s="276"/>
    </row>
    <row r="398" spans="3:3">
      <c r="C398" s="276"/>
    </row>
    <row r="399" spans="3:3">
      <c r="C399" s="276"/>
    </row>
    <row r="400" spans="3:3">
      <c r="C400" s="276"/>
    </row>
    <row r="401" spans="3:3">
      <c r="C401" s="276"/>
    </row>
    <row r="402" spans="3:3">
      <c r="C402" s="276"/>
    </row>
    <row r="403" spans="3:3">
      <c r="C403" s="276"/>
    </row>
    <row r="404" spans="3:3">
      <c r="C404" s="276"/>
    </row>
    <row r="405" spans="3:3">
      <c r="C405" s="276"/>
    </row>
    <row r="406" spans="3:3">
      <c r="C406" s="276"/>
    </row>
    <row r="407" spans="3:3">
      <c r="C407" s="276"/>
    </row>
    <row r="408" spans="3:3">
      <c r="C408" s="276"/>
    </row>
    <row r="409" spans="3:3">
      <c r="C409" s="276"/>
    </row>
    <row r="410" spans="3:3">
      <c r="C410" s="276"/>
    </row>
    <row r="411" spans="3:3">
      <c r="C411" s="276"/>
    </row>
    <row r="412" spans="3:3">
      <c r="C412" s="276"/>
    </row>
    <row r="413" spans="3:3">
      <c r="C413" s="276"/>
    </row>
    <row r="414" spans="3:3">
      <c r="C414" s="276"/>
    </row>
    <row r="415" spans="3:3">
      <c r="C415" s="276"/>
    </row>
    <row r="416" spans="3:3">
      <c r="C416" s="276"/>
    </row>
    <row r="417" spans="3:3">
      <c r="C417" s="276"/>
    </row>
    <row r="418" spans="3:3">
      <c r="C418" s="276"/>
    </row>
    <row r="419" spans="3:3">
      <c r="C419" s="276"/>
    </row>
    <row r="420" spans="3:3">
      <c r="C420" s="276"/>
    </row>
    <row r="421" spans="3:3">
      <c r="C421" s="276"/>
    </row>
    <row r="422" spans="3:3">
      <c r="C422" s="276"/>
    </row>
    <row r="423" spans="3:3">
      <c r="C423" s="276"/>
    </row>
    <row r="424" spans="3:3">
      <c r="C424" s="276"/>
    </row>
    <row r="425" spans="3:3">
      <c r="C425" s="276"/>
    </row>
    <row r="426" spans="3:3">
      <c r="C426" s="276"/>
    </row>
    <row r="427" spans="3:3">
      <c r="C427" s="276"/>
    </row>
    <row r="428" spans="3:3">
      <c r="C428" s="276"/>
    </row>
    <row r="429" spans="3:3">
      <c r="C429" s="276"/>
    </row>
    <row r="430" spans="3:3">
      <c r="C430" s="276"/>
    </row>
    <row r="431" spans="3:3">
      <c r="C431" s="276"/>
    </row>
    <row r="432" spans="3:3">
      <c r="C432" s="276"/>
    </row>
    <row r="433" spans="3:3">
      <c r="C433" s="276"/>
    </row>
    <row r="434" spans="3:3">
      <c r="C434" s="276"/>
    </row>
    <row r="435" spans="3:3">
      <c r="C435" s="276"/>
    </row>
    <row r="436" spans="3:3">
      <c r="C436" s="276"/>
    </row>
    <row r="437" spans="3:3">
      <c r="C437" s="276"/>
    </row>
    <row r="438" spans="3:3">
      <c r="C438" s="276"/>
    </row>
    <row r="439" spans="3:3">
      <c r="C439" s="276"/>
    </row>
    <row r="440" spans="3:3">
      <c r="C440" s="276"/>
    </row>
    <row r="441" spans="3:3">
      <c r="C441" s="276"/>
    </row>
    <row r="442" spans="3:3">
      <c r="C442" s="276"/>
    </row>
    <row r="443" spans="3:3">
      <c r="C443" s="276"/>
    </row>
    <row r="444" spans="3:3">
      <c r="C444" s="276"/>
    </row>
    <row r="445" spans="3:3">
      <c r="C445" s="276"/>
    </row>
    <row r="446" spans="3:3">
      <c r="C446" s="276"/>
    </row>
    <row r="447" spans="3:3">
      <c r="C447" s="276"/>
    </row>
    <row r="448" spans="3:3">
      <c r="C448" s="276"/>
    </row>
    <row r="449" spans="3:3">
      <c r="C449" s="276"/>
    </row>
    <row r="450" spans="3:3">
      <c r="C450" s="276"/>
    </row>
    <row r="451" spans="3:3">
      <c r="C451" s="276"/>
    </row>
    <row r="452" spans="3:3">
      <c r="C452" s="276"/>
    </row>
    <row r="453" spans="3:3">
      <c r="C453" s="276"/>
    </row>
    <row r="454" spans="3:3">
      <c r="C454" s="276"/>
    </row>
    <row r="455" spans="3:3">
      <c r="C455" s="276"/>
    </row>
    <row r="456" spans="3:3">
      <c r="C456" s="276"/>
    </row>
    <row r="457" spans="3:3">
      <c r="C457" s="276"/>
    </row>
    <row r="458" spans="3:3">
      <c r="C458" s="276"/>
    </row>
    <row r="459" spans="3:3">
      <c r="C459" s="276"/>
    </row>
    <row r="460" spans="3:3">
      <c r="C460" s="276"/>
    </row>
    <row r="461" spans="3:3">
      <c r="C461" s="276"/>
    </row>
    <row r="462" spans="3:3">
      <c r="C462" s="276"/>
    </row>
    <row r="463" spans="3:3">
      <c r="C463" s="276"/>
    </row>
    <row r="464" spans="3:3">
      <c r="C464" s="276"/>
    </row>
    <row r="465" spans="3:3">
      <c r="C465" s="276"/>
    </row>
    <row r="466" spans="3:3">
      <c r="C466" s="276"/>
    </row>
    <row r="467" spans="3:3">
      <c r="C467" s="276"/>
    </row>
    <row r="468" spans="3:3">
      <c r="C468" s="276"/>
    </row>
    <row r="469" spans="3:3">
      <c r="C469" s="276"/>
    </row>
    <row r="470" spans="3:3">
      <c r="C470" s="276"/>
    </row>
    <row r="471" spans="3:3">
      <c r="C471" s="276"/>
    </row>
    <row r="472" spans="3:3">
      <c r="C472" s="276"/>
    </row>
    <row r="473" spans="3:3">
      <c r="C473" s="276"/>
    </row>
    <row r="474" spans="3:3">
      <c r="C474" s="276"/>
    </row>
    <row r="475" spans="3:3">
      <c r="C475" s="276"/>
    </row>
    <row r="476" spans="3:3">
      <c r="C476" s="276"/>
    </row>
    <row r="477" spans="3:3">
      <c r="C477" s="276"/>
    </row>
    <row r="478" spans="3:3">
      <c r="C478" s="276"/>
    </row>
    <row r="479" spans="3:3">
      <c r="C479" s="276"/>
    </row>
    <row r="480" spans="3:3">
      <c r="C480" s="276"/>
    </row>
    <row r="481" spans="3:3">
      <c r="C481" s="276"/>
    </row>
    <row r="482" spans="3:3">
      <c r="C482" s="276"/>
    </row>
    <row r="483" spans="3:3">
      <c r="C483" s="276"/>
    </row>
    <row r="484" spans="3:3">
      <c r="C484" s="276"/>
    </row>
    <row r="485" spans="3:3">
      <c r="C485" s="276"/>
    </row>
    <row r="486" spans="3:3">
      <c r="C486" s="276"/>
    </row>
    <row r="487" spans="3:3">
      <c r="C487" s="276"/>
    </row>
    <row r="488" spans="3:3">
      <c r="C488" s="276"/>
    </row>
    <row r="489" spans="3:3">
      <c r="C489" s="276"/>
    </row>
    <row r="490" spans="3:3">
      <c r="C490" s="276"/>
    </row>
    <row r="491" spans="3:3">
      <c r="C491" s="276"/>
    </row>
    <row r="492" spans="3:3">
      <c r="C492" s="276"/>
    </row>
    <row r="493" spans="3:3">
      <c r="C493" s="276"/>
    </row>
    <row r="494" spans="3:3">
      <c r="C494" s="276"/>
    </row>
    <row r="495" spans="3:3">
      <c r="C495" s="276"/>
    </row>
    <row r="496" spans="3:3">
      <c r="C496" s="276"/>
    </row>
    <row r="497" spans="3:3">
      <c r="C497" s="276"/>
    </row>
    <row r="498" spans="3:3">
      <c r="C498" s="276"/>
    </row>
    <row r="499" spans="3:3">
      <c r="C499" s="276"/>
    </row>
    <row r="500" spans="3:3">
      <c r="C500" s="276"/>
    </row>
    <row r="501" spans="3:3">
      <c r="C501" s="276"/>
    </row>
    <row r="502" spans="3:3">
      <c r="C502" s="276"/>
    </row>
    <row r="503" spans="3:3">
      <c r="C503" s="276"/>
    </row>
    <row r="504" spans="3:3">
      <c r="C504" s="276"/>
    </row>
    <row r="505" spans="3:3">
      <c r="C505" s="276"/>
    </row>
    <row r="506" spans="3:3">
      <c r="C506" s="276"/>
    </row>
    <row r="507" spans="3:3">
      <c r="C507" s="276"/>
    </row>
    <row r="508" spans="3:3">
      <c r="C508" s="276"/>
    </row>
    <row r="509" spans="3:3">
      <c r="C509" s="276"/>
    </row>
    <row r="510" spans="3:3">
      <c r="C510" s="276"/>
    </row>
    <row r="511" spans="3:3">
      <c r="C511" s="276"/>
    </row>
    <row r="512" spans="3:3">
      <c r="C512" s="276"/>
    </row>
    <row r="513" spans="3:3">
      <c r="C513" s="276"/>
    </row>
    <row r="514" spans="3:3">
      <c r="C514" s="276"/>
    </row>
    <row r="515" spans="3:3">
      <c r="C515" s="276"/>
    </row>
    <row r="516" spans="3:3">
      <c r="C516" s="276"/>
    </row>
    <row r="517" spans="3:3">
      <c r="C517" s="276"/>
    </row>
    <row r="518" spans="3:3">
      <c r="C518" s="276"/>
    </row>
    <row r="519" spans="3:3">
      <c r="C519" s="276"/>
    </row>
    <row r="520" spans="3:3">
      <c r="C520" s="276"/>
    </row>
    <row r="521" spans="3:3">
      <c r="C521" s="276"/>
    </row>
    <row r="522" spans="3:3">
      <c r="C522" s="276"/>
    </row>
    <row r="523" spans="3:3">
      <c r="C523" s="276"/>
    </row>
    <row r="524" spans="3:3">
      <c r="C524" s="276"/>
    </row>
    <row r="525" spans="3:3">
      <c r="C525" s="276"/>
    </row>
    <row r="526" spans="3:3">
      <c r="C526" s="276"/>
    </row>
    <row r="527" spans="3:3">
      <c r="C527" s="276"/>
    </row>
    <row r="528" spans="3:3">
      <c r="C528" s="276"/>
    </row>
    <row r="529" spans="3:3">
      <c r="C529" s="276"/>
    </row>
    <row r="530" spans="3:3">
      <c r="C530" s="276"/>
    </row>
    <row r="531" spans="3:3">
      <c r="C531" s="276"/>
    </row>
    <row r="532" spans="3:3">
      <c r="C532" s="276"/>
    </row>
    <row r="533" spans="3:3">
      <c r="C533" s="276"/>
    </row>
    <row r="534" spans="3:3">
      <c r="C534" s="276"/>
    </row>
    <row r="535" spans="3:3">
      <c r="C535" s="276"/>
    </row>
    <row r="536" spans="3:3">
      <c r="C536" s="276"/>
    </row>
    <row r="537" spans="3:3">
      <c r="C537" s="276"/>
    </row>
    <row r="538" spans="3:3">
      <c r="C538" s="276"/>
    </row>
    <row r="539" spans="3:3">
      <c r="C539" s="276"/>
    </row>
    <row r="540" spans="3:3">
      <c r="C540" s="276"/>
    </row>
    <row r="541" spans="3:3">
      <c r="C541" s="276"/>
    </row>
    <row r="542" spans="3:3">
      <c r="C542" s="276"/>
    </row>
    <row r="543" spans="3:3">
      <c r="C543" s="276"/>
    </row>
    <row r="544" spans="3:3">
      <c r="C544" s="276"/>
    </row>
    <row r="545" spans="3:3">
      <c r="C545" s="276"/>
    </row>
    <row r="546" spans="3:3">
      <c r="C546" s="276"/>
    </row>
    <row r="547" spans="3:3">
      <c r="C547" s="276"/>
    </row>
    <row r="548" spans="3:3">
      <c r="C548" s="276"/>
    </row>
    <row r="549" spans="3:3">
      <c r="C549" s="276"/>
    </row>
    <row r="550" spans="3:3">
      <c r="C550" s="276"/>
    </row>
    <row r="551" spans="3:3">
      <c r="C551" s="276"/>
    </row>
    <row r="552" spans="3:3">
      <c r="C552" s="276"/>
    </row>
    <row r="553" spans="3:3">
      <c r="C553" s="276"/>
    </row>
    <row r="554" spans="3:3">
      <c r="C554" s="276"/>
    </row>
    <row r="555" spans="3:3">
      <c r="C555" s="276"/>
    </row>
    <row r="556" spans="3:3">
      <c r="C556" s="276"/>
    </row>
    <row r="557" spans="3:3">
      <c r="C557" s="276"/>
    </row>
    <row r="558" spans="3:3">
      <c r="C558" s="276"/>
    </row>
    <row r="559" spans="3:3">
      <c r="C559" s="276"/>
    </row>
    <row r="560" spans="3:3">
      <c r="C560" s="276"/>
    </row>
    <row r="561" spans="3:3">
      <c r="C561" s="276"/>
    </row>
    <row r="562" spans="3:3">
      <c r="C562" s="276"/>
    </row>
    <row r="563" spans="3:3">
      <c r="C563" s="276"/>
    </row>
    <row r="564" spans="3:3">
      <c r="C564" s="276"/>
    </row>
    <row r="565" spans="3:3">
      <c r="C565" s="276"/>
    </row>
  </sheetData>
  <mergeCells count="8">
    <mergeCell ref="M4:N4"/>
    <mergeCell ref="M5:N5"/>
    <mergeCell ref="C2:D2"/>
    <mergeCell ref="C3:D3"/>
    <mergeCell ref="K4:L4"/>
    <mergeCell ref="K5:L5"/>
    <mergeCell ref="F4:J4"/>
    <mergeCell ref="F5:J5"/>
  </mergeCells>
  <phoneticPr fontId="0" type="noConversion"/>
  <dataValidations xWindow="581" yWindow="241" count="2">
    <dataValidation type="decimal" operator="greaterThanOrEqual" allowBlank="1" showInputMessage="1" showErrorMessage="1" errorTitle="Invalid Data!" error="You must enter a positive numerical value (&gt;0)." promptTitle="Control Efficiency" prompt="If emissions from dust are controlled, indicate the overall control efficiency (capture*control) as a numerical percentage. For example:_x000a_     &quot;0.99&quot;_x000a_will display as:_x000a_     &quot;99.00%&quot;_x000a_Enter &quot;0&quot; for no control." sqref="E4">
      <formula1>0</formula1>
    </dataValidation>
    <dataValidation type="decimal" operator="greaterThanOrEqual" allowBlank="1" showInputMessage="1" showErrorMessage="1" errorTitle="Invalid Data!" error="You must enter a positive numerical value (&gt;0)." promptTitle="Dust Fraction of Waste" prompt="Enter the estimated fraction of starch that escapes as dust. If the value is entered as wt%, enter the &quot;%&quot; sign also. For example, the following entries are equivalent:_x000a_     &quot;0.1%&quot;_x000a_     &quot;0.001&quot;" sqref="E2">
      <formula1>0</formula1>
    </dataValidation>
  </dataValidations>
  <printOptions horizontalCentered="1"/>
  <pageMargins left="0.75" right="0.75" top="1" bottom="1" header="0.5" footer="0.5"/>
  <pageSetup orientation="portrait" horizontalDpi="4294967292" verticalDpi="300" r:id="rId1"/>
  <headerFooter alignWithMargins="0">
    <oddFooter>&amp;L&amp;F&amp;RReport Run Date : &amp;D</oddFooter>
  </headerFooter>
  <rowBreaks count="2" manualBreakCount="2">
    <brk id="36" min="1" max="9" man="1"/>
    <brk id="68" min="1" max="9" man="1"/>
  </rowBreaks>
</worksheet>
</file>

<file path=xl/worksheets/sheet22.xml><?xml version="1.0" encoding="utf-8"?>
<worksheet xmlns="http://schemas.openxmlformats.org/spreadsheetml/2006/main" xmlns:r="http://schemas.openxmlformats.org/officeDocument/2006/relationships">
  <sheetPr codeName="Sheet10"/>
  <dimension ref="A1:M102"/>
  <sheetViews>
    <sheetView workbookViewId="0">
      <pane xSplit="2" ySplit="4" topLeftCell="C5" activePane="bottomRight" state="frozen"/>
      <selection activeCell="B43" sqref="B43:B44"/>
      <selection pane="topRight" activeCell="B43" sqref="B43:B44"/>
      <selection pane="bottomLeft" activeCell="B43" sqref="B43:B44"/>
      <selection pane="bottomRight" activeCell="L30" sqref="L30"/>
    </sheetView>
  </sheetViews>
  <sheetFormatPr defaultRowHeight="15"/>
  <cols>
    <col min="1" max="1" width="2.28515625" style="129" customWidth="1"/>
    <col min="2" max="2" width="11.85546875" style="130" customWidth="1"/>
    <col min="3" max="3" width="13.7109375" style="127" customWidth="1"/>
    <col min="4" max="4" width="8" style="127" customWidth="1"/>
    <col min="5" max="5" width="14.7109375" style="127" customWidth="1"/>
    <col min="6" max="6" width="13.7109375" style="129" customWidth="1"/>
    <col min="7" max="7" width="3.42578125" style="127" customWidth="1"/>
    <col min="8" max="8" width="7.5703125" style="127" customWidth="1"/>
    <col min="9" max="9" width="5" style="127" customWidth="1"/>
    <col min="10" max="10" width="11.28515625" style="129" customWidth="1"/>
    <col min="11" max="11" width="6.5703125" style="129" customWidth="1"/>
    <col min="12" max="12" width="11.85546875" style="127" customWidth="1"/>
    <col min="13" max="13" width="8.85546875" style="127" customWidth="1"/>
    <col min="14" max="16384" width="9.140625" style="127"/>
  </cols>
  <sheetData>
    <row r="1" spans="1:13">
      <c r="B1" s="130" t="str">
        <f>Plant</f>
        <v>Anytown</v>
      </c>
    </row>
    <row r="2" spans="1:13">
      <c r="A2" s="548" t="s">
        <v>160</v>
      </c>
      <c r="B2" s="548"/>
      <c r="C2" s="548"/>
      <c r="D2" s="548"/>
      <c r="E2" s="127" t="s">
        <v>11</v>
      </c>
      <c r="F2" s="128">
        <v>1E-3</v>
      </c>
    </row>
    <row r="3" spans="1:13">
      <c r="B3" s="548" t="s">
        <v>170</v>
      </c>
      <c r="C3" s="548"/>
      <c r="E3" s="127" t="s">
        <v>159</v>
      </c>
      <c r="F3" s="128">
        <v>0.95</v>
      </c>
      <c r="H3" s="129" t="s">
        <v>12</v>
      </c>
      <c r="L3" s="542" t="s">
        <v>131</v>
      </c>
      <c r="M3" s="542"/>
    </row>
    <row r="4" spans="1:13">
      <c r="E4" s="368" t="s">
        <v>146</v>
      </c>
      <c r="H4" s="131" t="s">
        <v>13</v>
      </c>
      <c r="J4" s="131"/>
      <c r="L4" s="542" t="s">
        <v>197</v>
      </c>
      <c r="M4" s="542"/>
    </row>
    <row r="5" spans="1:13">
      <c r="B5" s="132">
        <v>39448</v>
      </c>
      <c r="C5" s="277"/>
      <c r="D5" s="129" t="s">
        <v>8</v>
      </c>
      <c r="E5" s="133"/>
      <c r="F5" s="129" t="s">
        <v>14</v>
      </c>
      <c r="H5" s="273">
        <f t="shared" ref="H5:H16" si="0">SUM(C5*dust*(1-Efficiency))</f>
        <v>0</v>
      </c>
      <c r="I5" s="129" t="s">
        <v>8</v>
      </c>
      <c r="J5" s="328">
        <f t="shared" ref="J5:J16" si="1">+H5/2000</f>
        <v>0</v>
      </c>
      <c r="K5" s="129" t="s">
        <v>15</v>
      </c>
      <c r="L5" s="466">
        <f>+J5</f>
        <v>0</v>
      </c>
      <c r="M5" s="129" t="s">
        <v>15</v>
      </c>
    </row>
    <row r="6" spans="1:13">
      <c r="B6" s="132">
        <v>39479</v>
      </c>
      <c r="C6" s="277"/>
      <c r="D6" s="129" t="s">
        <v>8</v>
      </c>
      <c r="E6" s="133"/>
      <c r="F6" s="129" t="s">
        <v>14</v>
      </c>
      <c r="H6" s="273">
        <f t="shared" si="0"/>
        <v>0</v>
      </c>
      <c r="I6" s="129" t="s">
        <v>8</v>
      </c>
      <c r="J6" s="328">
        <f t="shared" si="1"/>
        <v>0</v>
      </c>
      <c r="K6" s="129" t="s">
        <v>15</v>
      </c>
      <c r="L6" s="466">
        <f>AVERAGE(J5:J6)</f>
        <v>0</v>
      </c>
      <c r="M6" s="129" t="s">
        <v>15</v>
      </c>
    </row>
    <row r="7" spans="1:13">
      <c r="B7" s="132">
        <v>39508</v>
      </c>
      <c r="C7" s="277"/>
      <c r="D7" s="129" t="s">
        <v>8</v>
      </c>
      <c r="E7" s="133"/>
      <c r="F7" s="129" t="s">
        <v>14</v>
      </c>
      <c r="H7" s="273">
        <f t="shared" si="0"/>
        <v>0</v>
      </c>
      <c r="I7" s="129" t="s">
        <v>8</v>
      </c>
      <c r="J7" s="328">
        <f t="shared" si="1"/>
        <v>0</v>
      </c>
      <c r="K7" s="129" t="s">
        <v>15</v>
      </c>
      <c r="L7" s="466">
        <f>AVERAGE(J5:J7)</f>
        <v>0</v>
      </c>
      <c r="M7" s="129" t="s">
        <v>15</v>
      </c>
    </row>
    <row r="8" spans="1:13">
      <c r="B8" s="132">
        <v>39539</v>
      </c>
      <c r="C8" s="277"/>
      <c r="D8" s="129" t="s">
        <v>8</v>
      </c>
      <c r="E8" s="133"/>
      <c r="F8" s="129" t="s">
        <v>14</v>
      </c>
      <c r="H8" s="273">
        <f t="shared" si="0"/>
        <v>0</v>
      </c>
      <c r="I8" s="129" t="s">
        <v>8</v>
      </c>
      <c r="J8" s="328">
        <f t="shared" si="1"/>
        <v>0</v>
      </c>
      <c r="K8" s="129" t="s">
        <v>15</v>
      </c>
      <c r="L8" s="466">
        <f>AVERAGE(J5:J8)</f>
        <v>0</v>
      </c>
      <c r="M8" s="129" t="s">
        <v>15</v>
      </c>
    </row>
    <row r="9" spans="1:13">
      <c r="B9" s="132">
        <v>39569</v>
      </c>
      <c r="C9" s="277"/>
      <c r="D9" s="129" t="s">
        <v>8</v>
      </c>
      <c r="E9" s="133"/>
      <c r="F9" s="129" t="s">
        <v>14</v>
      </c>
      <c r="H9" s="273">
        <f t="shared" si="0"/>
        <v>0</v>
      </c>
      <c r="I9" s="129" t="s">
        <v>8</v>
      </c>
      <c r="J9" s="328">
        <f t="shared" si="1"/>
        <v>0</v>
      </c>
      <c r="K9" s="129" t="s">
        <v>15</v>
      </c>
      <c r="L9" s="466">
        <f>AVERAGE(J5:J9)</f>
        <v>0</v>
      </c>
      <c r="M9" s="129" t="s">
        <v>15</v>
      </c>
    </row>
    <row r="10" spans="1:13">
      <c r="B10" s="132">
        <v>39600</v>
      </c>
      <c r="C10" s="277"/>
      <c r="D10" s="129" t="s">
        <v>8</v>
      </c>
      <c r="E10" s="133"/>
      <c r="F10" s="129" t="s">
        <v>14</v>
      </c>
      <c r="H10" s="273">
        <f t="shared" si="0"/>
        <v>0</v>
      </c>
      <c r="I10" s="129" t="s">
        <v>8</v>
      </c>
      <c r="J10" s="328">
        <f t="shared" si="1"/>
        <v>0</v>
      </c>
      <c r="K10" s="129" t="s">
        <v>15</v>
      </c>
      <c r="L10" s="466">
        <f>AVERAGE(J5:J10)</f>
        <v>0</v>
      </c>
      <c r="M10" s="129" t="s">
        <v>15</v>
      </c>
    </row>
    <row r="11" spans="1:13">
      <c r="B11" s="132">
        <v>39630</v>
      </c>
      <c r="C11" s="277"/>
      <c r="D11" s="129" t="s">
        <v>8</v>
      </c>
      <c r="E11" s="133"/>
      <c r="F11" s="129" t="s">
        <v>14</v>
      </c>
      <c r="H11" s="273">
        <f t="shared" si="0"/>
        <v>0</v>
      </c>
      <c r="I11" s="129" t="s">
        <v>8</v>
      </c>
      <c r="J11" s="328">
        <f t="shared" si="1"/>
        <v>0</v>
      </c>
      <c r="K11" s="129" t="s">
        <v>15</v>
      </c>
      <c r="L11" s="466">
        <f>AVERAGE(J5:J11)</f>
        <v>0</v>
      </c>
      <c r="M11" s="129" t="s">
        <v>15</v>
      </c>
    </row>
    <row r="12" spans="1:13">
      <c r="B12" s="132">
        <v>39661</v>
      </c>
      <c r="C12" s="277"/>
      <c r="D12" s="129" t="s">
        <v>8</v>
      </c>
      <c r="E12" s="133"/>
      <c r="F12" s="129" t="s">
        <v>14</v>
      </c>
      <c r="H12" s="273">
        <f t="shared" si="0"/>
        <v>0</v>
      </c>
      <c r="I12" s="129" t="s">
        <v>8</v>
      </c>
      <c r="J12" s="328">
        <f t="shared" si="1"/>
        <v>0</v>
      </c>
      <c r="K12" s="129" t="s">
        <v>15</v>
      </c>
      <c r="L12" s="466">
        <f>AVERAGE(J5:J12)</f>
        <v>0</v>
      </c>
      <c r="M12" s="129" t="s">
        <v>15</v>
      </c>
    </row>
    <row r="13" spans="1:13">
      <c r="B13" s="132">
        <v>39692</v>
      </c>
      <c r="C13" s="277"/>
      <c r="D13" s="129" t="s">
        <v>8</v>
      </c>
      <c r="E13" s="133"/>
      <c r="F13" s="129" t="s">
        <v>14</v>
      </c>
      <c r="H13" s="273">
        <f t="shared" si="0"/>
        <v>0</v>
      </c>
      <c r="I13" s="129" t="s">
        <v>8</v>
      </c>
      <c r="J13" s="328">
        <f t="shared" si="1"/>
        <v>0</v>
      </c>
      <c r="K13" s="129" t="s">
        <v>15</v>
      </c>
      <c r="L13" s="466">
        <f>AVERAGE(J5:J13)</f>
        <v>0</v>
      </c>
      <c r="M13" s="129" t="s">
        <v>15</v>
      </c>
    </row>
    <row r="14" spans="1:13">
      <c r="B14" s="132">
        <v>39722</v>
      </c>
      <c r="C14" s="277"/>
      <c r="D14" s="129" t="s">
        <v>8</v>
      </c>
      <c r="E14" s="133"/>
      <c r="F14" s="129" t="s">
        <v>14</v>
      </c>
      <c r="H14" s="273">
        <f t="shared" si="0"/>
        <v>0</v>
      </c>
      <c r="I14" s="129" t="s">
        <v>8</v>
      </c>
      <c r="J14" s="328">
        <f t="shared" si="1"/>
        <v>0</v>
      </c>
      <c r="K14" s="129" t="s">
        <v>15</v>
      </c>
      <c r="L14" s="466">
        <f>AVERAGE(J5:J14)</f>
        <v>0</v>
      </c>
      <c r="M14" s="129" t="s">
        <v>15</v>
      </c>
    </row>
    <row r="15" spans="1:13">
      <c r="B15" s="132">
        <v>39753</v>
      </c>
      <c r="C15" s="277"/>
      <c r="D15" s="129" t="s">
        <v>8</v>
      </c>
      <c r="E15" s="133"/>
      <c r="F15" s="129" t="s">
        <v>14</v>
      </c>
      <c r="H15" s="273">
        <f t="shared" si="0"/>
        <v>0</v>
      </c>
      <c r="I15" s="129" t="s">
        <v>8</v>
      </c>
      <c r="J15" s="328">
        <f t="shared" si="1"/>
        <v>0</v>
      </c>
      <c r="K15" s="129" t="s">
        <v>15</v>
      </c>
      <c r="L15" s="466">
        <f>AVERAGE(J5:J15)</f>
        <v>0</v>
      </c>
      <c r="M15" s="129" t="s">
        <v>15</v>
      </c>
    </row>
    <row r="16" spans="1:13" ht="15.75" thickBot="1">
      <c r="B16" s="132">
        <v>39783</v>
      </c>
      <c r="C16" s="278"/>
      <c r="D16" s="129" t="s">
        <v>8</v>
      </c>
      <c r="E16" s="135"/>
      <c r="F16" s="129" t="s">
        <v>14</v>
      </c>
      <c r="H16" s="432">
        <f t="shared" si="0"/>
        <v>0</v>
      </c>
      <c r="I16" s="344" t="s">
        <v>8</v>
      </c>
      <c r="J16" s="341">
        <f t="shared" si="1"/>
        <v>0</v>
      </c>
      <c r="K16" s="344" t="s">
        <v>15</v>
      </c>
      <c r="L16" s="467">
        <f>AVERAGE(J5:J16)</f>
        <v>0</v>
      </c>
      <c r="M16" s="344" t="s">
        <v>15</v>
      </c>
    </row>
    <row r="17" spans="1:13" ht="15.75" thickTop="1">
      <c r="B17" s="129"/>
      <c r="C17" s="279"/>
      <c r="H17" s="273"/>
      <c r="J17" s="328"/>
      <c r="M17" s="129"/>
    </row>
    <row r="18" spans="1:13">
      <c r="B18" s="136"/>
      <c r="C18" s="280">
        <f>SUM(C5:C16)</f>
        <v>0</v>
      </c>
      <c r="D18" s="129" t="s">
        <v>8</v>
      </c>
      <c r="E18" s="137">
        <f>SUM(E5:E16)</f>
        <v>0</v>
      </c>
      <c r="F18" s="129" t="s">
        <v>14</v>
      </c>
      <c r="H18" s="274">
        <f>SUM(H5:H16)</f>
        <v>0</v>
      </c>
      <c r="I18" s="129" t="s">
        <v>8</v>
      </c>
      <c r="J18" s="329">
        <f>SUM(J5:J16)</f>
        <v>0</v>
      </c>
      <c r="K18" s="129" t="s">
        <v>15</v>
      </c>
      <c r="L18" s="329">
        <f>SUM(L5:L16)</f>
        <v>0</v>
      </c>
      <c r="M18" s="129" t="s">
        <v>15</v>
      </c>
    </row>
    <row r="19" spans="1:13">
      <c r="B19" s="136"/>
      <c r="C19" s="280"/>
      <c r="D19" s="129"/>
      <c r="E19" s="137"/>
      <c r="H19" s="274"/>
      <c r="I19" s="129"/>
      <c r="J19" s="329"/>
    </row>
    <row r="20" spans="1:13">
      <c r="B20" s="136"/>
      <c r="C20" s="280"/>
      <c r="E20" s="137"/>
      <c r="H20" s="275"/>
      <c r="J20" s="328"/>
    </row>
    <row r="21" spans="1:13">
      <c r="A21" s="139"/>
      <c r="B21" s="140">
        <v>39814</v>
      </c>
      <c r="C21" s="277"/>
      <c r="D21" s="129" t="s">
        <v>8</v>
      </c>
      <c r="E21" s="133"/>
      <c r="F21" s="129" t="s">
        <v>14</v>
      </c>
      <c r="H21" s="273">
        <f t="shared" ref="H21:H32" si="2">SUM(C21*dust*(1-Efficiency))</f>
        <v>0</v>
      </c>
      <c r="I21" s="129" t="s">
        <v>8</v>
      </c>
      <c r="J21" s="328">
        <f t="shared" ref="J21:J32" si="3">+H21/2000</f>
        <v>0</v>
      </c>
      <c r="K21" s="129" t="s">
        <v>15</v>
      </c>
      <c r="L21" s="328">
        <f>SUM(J6+J7+J8+J9+J10+J11+J12+J13+J14+J15+J16+J21)/12</f>
        <v>0</v>
      </c>
      <c r="M21" s="129" t="s">
        <v>15</v>
      </c>
    </row>
    <row r="22" spans="1:13">
      <c r="A22" s="139"/>
      <c r="B22" s="140">
        <v>39845</v>
      </c>
      <c r="C22" s="277"/>
      <c r="D22" s="129" t="s">
        <v>8</v>
      </c>
      <c r="E22" s="133"/>
      <c r="F22" s="129" t="s">
        <v>14</v>
      </c>
      <c r="H22" s="273">
        <f t="shared" si="2"/>
        <v>0</v>
      </c>
      <c r="I22" s="129" t="s">
        <v>8</v>
      </c>
      <c r="J22" s="328">
        <f t="shared" si="3"/>
        <v>0</v>
      </c>
      <c r="K22" s="129" t="s">
        <v>15</v>
      </c>
      <c r="L22" s="328">
        <f>SUM(J7+J8+J9+J10+J11+J12+J13+J14+J15+J16+J21+J22)/12</f>
        <v>0</v>
      </c>
      <c r="M22" s="129" t="s">
        <v>15</v>
      </c>
    </row>
    <row r="23" spans="1:13">
      <c r="A23" s="139"/>
      <c r="B23" s="140">
        <v>39873</v>
      </c>
      <c r="C23" s="277"/>
      <c r="D23" s="129" t="s">
        <v>8</v>
      </c>
      <c r="E23" s="133"/>
      <c r="F23" s="129" t="s">
        <v>14</v>
      </c>
      <c r="H23" s="273">
        <f t="shared" si="2"/>
        <v>0</v>
      </c>
      <c r="I23" s="129" t="s">
        <v>8</v>
      </c>
      <c r="J23" s="328">
        <f t="shared" si="3"/>
        <v>0</v>
      </c>
      <c r="K23" s="129" t="s">
        <v>15</v>
      </c>
      <c r="L23" s="328">
        <f>SUM(J8+J9+J10+J11+J12+J13+J14+J15+J16+J21+J22+J23)/12</f>
        <v>0</v>
      </c>
      <c r="M23" s="129" t="s">
        <v>15</v>
      </c>
    </row>
    <row r="24" spans="1:13">
      <c r="A24" s="139"/>
      <c r="B24" s="140">
        <v>39904</v>
      </c>
      <c r="C24" s="277"/>
      <c r="D24" s="129" t="s">
        <v>8</v>
      </c>
      <c r="E24" s="133"/>
      <c r="F24" s="129" t="s">
        <v>14</v>
      </c>
      <c r="H24" s="273">
        <f t="shared" si="2"/>
        <v>0</v>
      </c>
      <c r="I24" s="129" t="s">
        <v>8</v>
      </c>
      <c r="J24" s="328">
        <f t="shared" si="3"/>
        <v>0</v>
      </c>
      <c r="K24" s="129" t="s">
        <v>15</v>
      </c>
      <c r="L24" s="328">
        <f>SUM(J9+J10+J11+J12+J13+J14+J15+J16+J21+J22+J23+J24)/12</f>
        <v>0</v>
      </c>
      <c r="M24" s="129" t="s">
        <v>15</v>
      </c>
    </row>
    <row r="25" spans="1:13">
      <c r="A25" s="139"/>
      <c r="B25" s="140">
        <v>39934</v>
      </c>
      <c r="C25" s="277"/>
      <c r="D25" s="129" t="s">
        <v>8</v>
      </c>
      <c r="E25" s="133"/>
      <c r="F25" s="129" t="s">
        <v>14</v>
      </c>
      <c r="H25" s="273">
        <f t="shared" si="2"/>
        <v>0</v>
      </c>
      <c r="I25" s="129" t="s">
        <v>8</v>
      </c>
      <c r="J25" s="328">
        <f t="shared" si="3"/>
        <v>0</v>
      </c>
      <c r="K25" s="129" t="s">
        <v>15</v>
      </c>
      <c r="L25" s="328">
        <f>SUM(J10+J11+J12+J13+J14+J15+J16+J21+J22+J23+J24+J25)/12</f>
        <v>0</v>
      </c>
      <c r="M25" s="129" t="s">
        <v>15</v>
      </c>
    </row>
    <row r="26" spans="1:13">
      <c r="A26" s="139"/>
      <c r="B26" s="140">
        <v>39965</v>
      </c>
      <c r="C26" s="277"/>
      <c r="D26" s="129" t="s">
        <v>8</v>
      </c>
      <c r="E26" s="133"/>
      <c r="F26" s="129" t="s">
        <v>14</v>
      </c>
      <c r="H26" s="273">
        <f t="shared" si="2"/>
        <v>0</v>
      </c>
      <c r="I26" s="129" t="s">
        <v>8</v>
      </c>
      <c r="J26" s="328">
        <f t="shared" si="3"/>
        <v>0</v>
      </c>
      <c r="K26" s="129" t="s">
        <v>15</v>
      </c>
      <c r="L26" s="328">
        <f>SUM(J11+J12+J13+J14+J15+J16+J21+J22+J23+J24+J25+J26)/12</f>
        <v>0</v>
      </c>
      <c r="M26" s="129" t="s">
        <v>15</v>
      </c>
    </row>
    <row r="27" spans="1:13">
      <c r="A27" s="139"/>
      <c r="B27" s="140">
        <v>39995</v>
      </c>
      <c r="C27" s="277"/>
      <c r="D27" s="129" t="s">
        <v>8</v>
      </c>
      <c r="E27" s="133"/>
      <c r="F27" s="129" t="s">
        <v>14</v>
      </c>
      <c r="H27" s="273">
        <f t="shared" si="2"/>
        <v>0</v>
      </c>
      <c r="I27" s="129" t="s">
        <v>8</v>
      </c>
      <c r="J27" s="328">
        <f t="shared" si="3"/>
        <v>0</v>
      </c>
      <c r="K27" s="129" t="s">
        <v>15</v>
      </c>
      <c r="L27" s="328">
        <f>SUM(J12+J13+J14+J15+J16+J21+J22+J23+J24+J25+J26+J27)/12</f>
        <v>0</v>
      </c>
      <c r="M27" s="129" t="s">
        <v>15</v>
      </c>
    </row>
    <row r="28" spans="1:13">
      <c r="A28" s="139"/>
      <c r="B28" s="140">
        <v>40026</v>
      </c>
      <c r="C28" s="277"/>
      <c r="D28" s="129" t="s">
        <v>8</v>
      </c>
      <c r="E28" s="133"/>
      <c r="F28" s="129" t="s">
        <v>14</v>
      </c>
      <c r="H28" s="273">
        <f t="shared" si="2"/>
        <v>0</v>
      </c>
      <c r="I28" s="129" t="s">
        <v>8</v>
      </c>
      <c r="J28" s="328">
        <f t="shared" si="3"/>
        <v>0</v>
      </c>
      <c r="K28" s="129" t="s">
        <v>15</v>
      </c>
      <c r="L28" s="328">
        <f>SUM(J13+J14+J15+J16+J21+J22+J23+J24+J25+J26+J27+J28)/12</f>
        <v>0</v>
      </c>
      <c r="M28" s="129" t="s">
        <v>15</v>
      </c>
    </row>
    <row r="29" spans="1:13">
      <c r="A29" s="139"/>
      <c r="B29" s="140">
        <v>40057</v>
      </c>
      <c r="C29" s="277"/>
      <c r="D29" s="129" t="s">
        <v>8</v>
      </c>
      <c r="E29" s="133"/>
      <c r="F29" s="129" t="s">
        <v>14</v>
      </c>
      <c r="H29" s="273">
        <f t="shared" si="2"/>
        <v>0</v>
      </c>
      <c r="I29" s="129" t="s">
        <v>8</v>
      </c>
      <c r="J29" s="328">
        <f t="shared" si="3"/>
        <v>0</v>
      </c>
      <c r="K29" s="129" t="s">
        <v>15</v>
      </c>
      <c r="L29" s="328">
        <f>SUM(J14+J15+J16+J21+J22+J23+J24+J25+J26+J27+J28+J29)/12</f>
        <v>0</v>
      </c>
      <c r="M29" s="129" t="s">
        <v>15</v>
      </c>
    </row>
    <row r="30" spans="1:13">
      <c r="A30" s="139"/>
      <c r="B30" s="140">
        <v>40087</v>
      </c>
      <c r="C30" s="277"/>
      <c r="D30" s="129" t="s">
        <v>8</v>
      </c>
      <c r="E30" s="133"/>
      <c r="F30" s="129" t="s">
        <v>14</v>
      </c>
      <c r="H30" s="273">
        <f t="shared" si="2"/>
        <v>0</v>
      </c>
      <c r="I30" s="129" t="s">
        <v>8</v>
      </c>
      <c r="J30" s="328">
        <f t="shared" si="3"/>
        <v>0</v>
      </c>
      <c r="K30" s="129" t="s">
        <v>15</v>
      </c>
      <c r="L30" s="519">
        <f>SUM(J15+J16+J21+J22+J23+J24+J25+J26+J27+J28+J29+J30)/12</f>
        <v>0</v>
      </c>
      <c r="M30" s="129" t="s">
        <v>15</v>
      </c>
    </row>
    <row r="31" spans="1:13">
      <c r="A31" s="139"/>
      <c r="B31" s="140">
        <v>40118</v>
      </c>
      <c r="C31" s="277"/>
      <c r="D31" s="129" t="s">
        <v>8</v>
      </c>
      <c r="E31" s="133"/>
      <c r="F31" s="129" t="s">
        <v>14</v>
      </c>
      <c r="H31" s="273">
        <f t="shared" si="2"/>
        <v>0</v>
      </c>
      <c r="I31" s="129" t="s">
        <v>8</v>
      </c>
      <c r="J31" s="328">
        <f t="shared" si="3"/>
        <v>0</v>
      </c>
      <c r="K31" s="129" t="s">
        <v>15</v>
      </c>
      <c r="L31" s="328">
        <f>+J16+J21+J22+J23+J24+J25+J26+J27+J28+J29+J30+J31</f>
        <v>0</v>
      </c>
      <c r="M31" s="129" t="s">
        <v>15</v>
      </c>
    </row>
    <row r="32" spans="1:13" ht="15.75" thickBot="1">
      <c r="A32" s="139"/>
      <c r="B32" s="140">
        <v>40148</v>
      </c>
      <c r="C32" s="278"/>
      <c r="D32" s="129" t="s">
        <v>8</v>
      </c>
      <c r="E32" s="135"/>
      <c r="F32" s="129" t="s">
        <v>14</v>
      </c>
      <c r="H32" s="432">
        <f t="shared" si="2"/>
        <v>0</v>
      </c>
      <c r="I32" s="344" t="s">
        <v>8</v>
      </c>
      <c r="J32" s="341">
        <f t="shared" si="3"/>
        <v>0</v>
      </c>
      <c r="K32" s="344" t="s">
        <v>15</v>
      </c>
      <c r="L32" s="341">
        <f>+J21+J22+J23+J24+J25+J26+J27+J28+J29+J30+J31+J32</f>
        <v>0</v>
      </c>
      <c r="M32" s="344" t="s">
        <v>15</v>
      </c>
    </row>
    <row r="33" spans="2:13" ht="15.75" thickTop="1">
      <c r="C33" s="279"/>
      <c r="H33" s="273"/>
      <c r="J33" s="328"/>
      <c r="M33" s="129"/>
    </row>
    <row r="34" spans="2:13">
      <c r="C34" s="280">
        <f>SUM(C21:C32)</f>
        <v>0</v>
      </c>
      <c r="D34" s="129" t="s">
        <v>8</v>
      </c>
      <c r="E34" s="137">
        <f>SUM(E21:E32)</f>
        <v>0</v>
      </c>
      <c r="F34" s="129" t="s">
        <v>14</v>
      </c>
      <c r="H34" s="274">
        <f>SUM(H21:H32)</f>
        <v>0</v>
      </c>
      <c r="I34" s="129" t="s">
        <v>8</v>
      </c>
      <c r="J34" s="329">
        <f>SUM(J21:J32)</f>
        <v>0</v>
      </c>
      <c r="K34" s="129" t="s">
        <v>15</v>
      </c>
      <c r="L34" s="328">
        <f>SUM(L21:L33)</f>
        <v>0</v>
      </c>
      <c r="M34" s="129" t="s">
        <v>15</v>
      </c>
    </row>
    <row r="35" spans="2:13">
      <c r="C35" s="280"/>
      <c r="D35" s="129"/>
      <c r="E35" s="137"/>
      <c r="H35" s="274"/>
      <c r="I35" s="129"/>
      <c r="J35" s="329"/>
      <c r="L35" s="328"/>
      <c r="M35" s="129"/>
    </row>
    <row r="36" spans="2:13">
      <c r="C36" s="276"/>
      <c r="H36" s="273"/>
      <c r="J36" s="328"/>
    </row>
    <row r="37" spans="2:13">
      <c r="B37" s="132">
        <v>40179</v>
      </c>
      <c r="C37" s="277"/>
      <c r="D37" s="129" t="s">
        <v>8</v>
      </c>
      <c r="E37" s="133"/>
      <c r="F37" s="129" t="s">
        <v>14</v>
      </c>
      <c r="H37" s="273">
        <f t="shared" ref="H37:H48" si="4">SUM(C37*dust*(1-Efficiency))</f>
        <v>0</v>
      </c>
      <c r="I37" s="129" t="s">
        <v>8</v>
      </c>
      <c r="J37" s="328">
        <f t="shared" ref="J37:J48" si="5">+H37/2000</f>
        <v>0</v>
      </c>
      <c r="K37" s="129" t="s">
        <v>15</v>
      </c>
      <c r="L37" s="328">
        <f>+J22+J23+J24+J25+J26+J27+J28+J29+J30+J31+J32+J37</f>
        <v>0</v>
      </c>
      <c r="M37" s="129" t="s">
        <v>15</v>
      </c>
    </row>
    <row r="38" spans="2:13">
      <c r="B38" s="132">
        <v>40210</v>
      </c>
      <c r="C38" s="277"/>
      <c r="D38" s="129" t="s">
        <v>8</v>
      </c>
      <c r="E38" s="133"/>
      <c r="F38" s="129" t="s">
        <v>14</v>
      </c>
      <c r="H38" s="273">
        <f t="shared" si="4"/>
        <v>0</v>
      </c>
      <c r="I38" s="129" t="s">
        <v>8</v>
      </c>
      <c r="J38" s="328">
        <f t="shared" si="5"/>
        <v>0</v>
      </c>
      <c r="K38" s="129" t="s">
        <v>15</v>
      </c>
      <c r="L38" s="328">
        <f>+J23+J24+J25+J26+J27+J28+J29+J30+J31+J32+J37+J38</f>
        <v>0</v>
      </c>
      <c r="M38" s="129" t="s">
        <v>15</v>
      </c>
    </row>
    <row r="39" spans="2:13">
      <c r="B39" s="132">
        <v>40238</v>
      </c>
      <c r="C39" s="277"/>
      <c r="D39" s="129" t="s">
        <v>8</v>
      </c>
      <c r="E39" s="133"/>
      <c r="F39" s="129" t="s">
        <v>14</v>
      </c>
      <c r="H39" s="273">
        <f t="shared" si="4"/>
        <v>0</v>
      </c>
      <c r="I39" s="129" t="s">
        <v>8</v>
      </c>
      <c r="J39" s="328">
        <f t="shared" si="5"/>
        <v>0</v>
      </c>
      <c r="K39" s="129" t="s">
        <v>15</v>
      </c>
      <c r="L39" s="328">
        <f>+J24+J25+J26+J27+J28+J29+J30+J31+J32+J37+J38+J39</f>
        <v>0</v>
      </c>
      <c r="M39" s="129" t="s">
        <v>15</v>
      </c>
    </row>
    <row r="40" spans="2:13">
      <c r="B40" s="132">
        <v>40269</v>
      </c>
      <c r="C40" s="277"/>
      <c r="D40" s="129" t="s">
        <v>8</v>
      </c>
      <c r="E40" s="133"/>
      <c r="F40" s="129" t="s">
        <v>14</v>
      </c>
      <c r="H40" s="273">
        <f t="shared" si="4"/>
        <v>0</v>
      </c>
      <c r="I40" s="129" t="s">
        <v>8</v>
      </c>
      <c r="J40" s="328">
        <f t="shared" si="5"/>
        <v>0</v>
      </c>
      <c r="K40" s="129" t="s">
        <v>15</v>
      </c>
      <c r="L40" s="328">
        <f>+J25+J26+J27+J28+J29+J30+J31+J32+J37+J38+J39+J40</f>
        <v>0</v>
      </c>
      <c r="M40" s="129" t="s">
        <v>15</v>
      </c>
    </row>
    <row r="41" spans="2:13">
      <c r="B41" s="132">
        <v>40299</v>
      </c>
      <c r="C41" s="277"/>
      <c r="D41" s="129" t="s">
        <v>8</v>
      </c>
      <c r="E41" s="133"/>
      <c r="F41" s="129" t="s">
        <v>14</v>
      </c>
      <c r="H41" s="273">
        <f t="shared" si="4"/>
        <v>0</v>
      </c>
      <c r="I41" s="129" t="s">
        <v>8</v>
      </c>
      <c r="J41" s="328">
        <f t="shared" si="5"/>
        <v>0</v>
      </c>
      <c r="K41" s="129" t="s">
        <v>15</v>
      </c>
      <c r="L41" s="328">
        <f>+J26+J27+J28+J29+J30+J31+J32+J37+J38+J39+J40+J41</f>
        <v>0</v>
      </c>
      <c r="M41" s="129" t="s">
        <v>15</v>
      </c>
    </row>
    <row r="42" spans="2:13">
      <c r="B42" s="132">
        <v>40330</v>
      </c>
      <c r="C42" s="277"/>
      <c r="D42" s="129" t="s">
        <v>8</v>
      </c>
      <c r="E42" s="133"/>
      <c r="F42" s="129" t="s">
        <v>14</v>
      </c>
      <c r="H42" s="273">
        <f t="shared" si="4"/>
        <v>0</v>
      </c>
      <c r="I42" s="129" t="s">
        <v>8</v>
      </c>
      <c r="J42" s="328">
        <f t="shared" si="5"/>
        <v>0</v>
      </c>
      <c r="K42" s="129" t="s">
        <v>15</v>
      </c>
      <c r="L42" s="328">
        <f>+J27+J28+J29+J30+J31+J32+J37+J38+J39+J40+J41+J42</f>
        <v>0</v>
      </c>
      <c r="M42" s="129" t="s">
        <v>15</v>
      </c>
    </row>
    <row r="43" spans="2:13">
      <c r="B43" s="132">
        <v>40360</v>
      </c>
      <c r="C43" s="277"/>
      <c r="D43" s="129" t="s">
        <v>8</v>
      </c>
      <c r="E43" s="133"/>
      <c r="F43" s="129" t="s">
        <v>14</v>
      </c>
      <c r="H43" s="273">
        <f t="shared" si="4"/>
        <v>0</v>
      </c>
      <c r="I43" s="129" t="s">
        <v>8</v>
      </c>
      <c r="J43" s="328">
        <f t="shared" si="5"/>
        <v>0</v>
      </c>
      <c r="K43" s="129" t="s">
        <v>15</v>
      </c>
      <c r="L43" s="328">
        <f>+J28+J29+J30+J31+J32+J37+J38+J39+J40+J41+J42+J43</f>
        <v>0</v>
      </c>
      <c r="M43" s="129" t="s">
        <v>15</v>
      </c>
    </row>
    <row r="44" spans="2:13">
      <c r="B44" s="132">
        <v>40391</v>
      </c>
      <c r="C44" s="277"/>
      <c r="D44" s="129" t="s">
        <v>8</v>
      </c>
      <c r="E44" s="133"/>
      <c r="F44" s="129" t="s">
        <v>14</v>
      </c>
      <c r="H44" s="273">
        <f t="shared" si="4"/>
        <v>0</v>
      </c>
      <c r="I44" s="129" t="s">
        <v>8</v>
      </c>
      <c r="J44" s="328">
        <f t="shared" si="5"/>
        <v>0</v>
      </c>
      <c r="K44" s="129" t="s">
        <v>15</v>
      </c>
      <c r="L44" s="328">
        <f>+J29+J30+J31+J32+J37+J38+J39+J40+J41+J42+J43+J44</f>
        <v>0</v>
      </c>
      <c r="M44" s="129" t="s">
        <v>15</v>
      </c>
    </row>
    <row r="45" spans="2:13">
      <c r="B45" s="132">
        <v>40422</v>
      </c>
      <c r="C45" s="277"/>
      <c r="D45" s="129" t="s">
        <v>8</v>
      </c>
      <c r="E45" s="133"/>
      <c r="F45" s="129" t="s">
        <v>14</v>
      </c>
      <c r="H45" s="273">
        <f t="shared" si="4"/>
        <v>0</v>
      </c>
      <c r="I45" s="129" t="s">
        <v>8</v>
      </c>
      <c r="J45" s="328">
        <f t="shared" si="5"/>
        <v>0</v>
      </c>
      <c r="K45" s="129" t="s">
        <v>15</v>
      </c>
      <c r="L45" s="328">
        <f>+J30+J31+J32+J37+J38+J39+J40+J41+J42+J43+J44+J45</f>
        <v>0</v>
      </c>
      <c r="M45" s="129" t="s">
        <v>15</v>
      </c>
    </row>
    <row r="46" spans="2:13">
      <c r="B46" s="132">
        <v>40452</v>
      </c>
      <c r="C46" s="277"/>
      <c r="D46" s="129" t="s">
        <v>8</v>
      </c>
      <c r="E46" s="133"/>
      <c r="F46" s="129" t="s">
        <v>14</v>
      </c>
      <c r="H46" s="273">
        <f t="shared" si="4"/>
        <v>0</v>
      </c>
      <c r="I46" s="129" t="s">
        <v>8</v>
      </c>
      <c r="J46" s="328">
        <f t="shared" si="5"/>
        <v>0</v>
      </c>
      <c r="K46" s="129" t="s">
        <v>15</v>
      </c>
      <c r="L46" s="328">
        <f>+J31+J32+J37+J38+J39+J40+J41+J42+J43+J44+J45+J46</f>
        <v>0</v>
      </c>
      <c r="M46" s="129" t="s">
        <v>15</v>
      </c>
    </row>
    <row r="47" spans="2:13">
      <c r="B47" s="132">
        <v>40483</v>
      </c>
      <c r="C47" s="277"/>
      <c r="D47" s="129" t="s">
        <v>8</v>
      </c>
      <c r="E47" s="133"/>
      <c r="F47" s="129" t="s">
        <v>14</v>
      </c>
      <c r="H47" s="273">
        <f t="shared" si="4"/>
        <v>0</v>
      </c>
      <c r="I47" s="129" t="s">
        <v>8</v>
      </c>
      <c r="J47" s="328">
        <f t="shared" si="5"/>
        <v>0</v>
      </c>
      <c r="K47" s="129" t="s">
        <v>15</v>
      </c>
      <c r="L47" s="328">
        <f>+J32+J37+J38+J39+J40+J41+J42+J43+J44+J45+J46+J47</f>
        <v>0</v>
      </c>
      <c r="M47" s="129" t="s">
        <v>15</v>
      </c>
    </row>
    <row r="48" spans="2:13" ht="15.75" thickBot="1">
      <c r="B48" s="132">
        <v>40513</v>
      </c>
      <c r="C48" s="278"/>
      <c r="D48" s="129" t="s">
        <v>8</v>
      </c>
      <c r="E48" s="135"/>
      <c r="F48" s="129" t="s">
        <v>14</v>
      </c>
      <c r="H48" s="273">
        <f t="shared" si="4"/>
        <v>0</v>
      </c>
      <c r="I48" s="129" t="s">
        <v>8</v>
      </c>
      <c r="J48" s="341">
        <f t="shared" si="5"/>
        <v>0</v>
      </c>
      <c r="K48" s="129" t="s">
        <v>15</v>
      </c>
      <c r="L48" s="341">
        <f>+J37+J38+J39+J40+J41+J42+J43+J44+J45+J46+J47+J48</f>
        <v>0</v>
      </c>
      <c r="M48" s="344" t="s">
        <v>15</v>
      </c>
    </row>
    <row r="49" spans="1:13" ht="15.75" thickTop="1">
      <c r="B49" s="129"/>
      <c r="C49" s="279"/>
      <c r="H49" s="273"/>
      <c r="J49" s="328"/>
      <c r="M49" s="129"/>
    </row>
    <row r="50" spans="1:13">
      <c r="B50" s="136"/>
      <c r="C50" s="280">
        <f>SUM(C37:C48)</f>
        <v>0</v>
      </c>
      <c r="D50" s="129" t="s">
        <v>8</v>
      </c>
      <c r="E50" s="137">
        <f>SUM(E37:E48)</f>
        <v>0</v>
      </c>
      <c r="F50" s="129" t="s">
        <v>14</v>
      </c>
      <c r="H50" s="274">
        <f>SUM(H37:H48)</f>
        <v>0</v>
      </c>
      <c r="I50" s="129" t="s">
        <v>8</v>
      </c>
      <c r="J50" s="329">
        <f>SUM(J37:J48)</f>
        <v>0</v>
      </c>
      <c r="K50" s="129" t="s">
        <v>15</v>
      </c>
      <c r="L50" s="328">
        <f>SUM(L37:L49)</f>
        <v>0</v>
      </c>
      <c r="M50" s="129" t="s">
        <v>15</v>
      </c>
    </row>
    <row r="51" spans="1:13">
      <c r="B51" s="136"/>
      <c r="C51" s="280"/>
      <c r="D51" s="129"/>
      <c r="E51" s="137"/>
      <c r="H51" s="274"/>
      <c r="I51" s="129"/>
      <c r="J51" s="329"/>
    </row>
    <row r="52" spans="1:13">
      <c r="B52" s="136"/>
      <c r="C52" s="280"/>
      <c r="E52" s="137"/>
      <c r="H52" s="275"/>
      <c r="J52" s="328"/>
    </row>
    <row r="53" spans="1:13">
      <c r="A53" s="139"/>
      <c r="B53" s="140">
        <v>40544</v>
      </c>
      <c r="C53" s="277"/>
      <c r="D53" s="129" t="s">
        <v>8</v>
      </c>
      <c r="E53" s="133"/>
      <c r="F53" s="129" t="s">
        <v>14</v>
      </c>
      <c r="H53" s="273">
        <f t="shared" ref="H53:H64" si="6">SUM(C53*dust*(1-Efficiency))</f>
        <v>0</v>
      </c>
      <c r="I53" s="129" t="s">
        <v>8</v>
      </c>
      <c r="J53" s="328">
        <f t="shared" ref="J53:J64" si="7">+H53/2000</f>
        <v>0</v>
      </c>
      <c r="K53" s="129" t="s">
        <v>15</v>
      </c>
      <c r="L53" s="328">
        <f>+J38+J39+J40+J41+J42+J43+J44+J45+J46+J47+J48+J53</f>
        <v>0</v>
      </c>
      <c r="M53" s="129" t="s">
        <v>15</v>
      </c>
    </row>
    <row r="54" spans="1:13">
      <c r="A54" s="139"/>
      <c r="B54" s="140">
        <v>40575</v>
      </c>
      <c r="C54" s="277"/>
      <c r="D54" s="129" t="s">
        <v>8</v>
      </c>
      <c r="E54" s="133"/>
      <c r="F54" s="129" t="s">
        <v>14</v>
      </c>
      <c r="H54" s="273">
        <f t="shared" si="6"/>
        <v>0</v>
      </c>
      <c r="I54" s="129" t="s">
        <v>8</v>
      </c>
      <c r="J54" s="328">
        <f t="shared" si="7"/>
        <v>0</v>
      </c>
      <c r="K54" s="129" t="s">
        <v>15</v>
      </c>
      <c r="L54" s="328">
        <f>+J39+J40+J41+J42+J43+J44+J45+J46+J47+J48+J53+J54</f>
        <v>0</v>
      </c>
      <c r="M54" s="129" t="s">
        <v>15</v>
      </c>
    </row>
    <row r="55" spans="1:13">
      <c r="A55" s="139"/>
      <c r="B55" s="140">
        <v>40603</v>
      </c>
      <c r="C55" s="277"/>
      <c r="D55" s="129" t="s">
        <v>8</v>
      </c>
      <c r="E55" s="133"/>
      <c r="F55" s="129" t="s">
        <v>14</v>
      </c>
      <c r="H55" s="273">
        <f t="shared" si="6"/>
        <v>0</v>
      </c>
      <c r="I55" s="129" t="s">
        <v>8</v>
      </c>
      <c r="J55" s="328">
        <f t="shared" si="7"/>
        <v>0</v>
      </c>
      <c r="K55" s="129" t="s">
        <v>15</v>
      </c>
      <c r="L55" s="328">
        <f>+J40+J41+J42+J43+J44+J45+J46+J47+J48+J53+J54+J55</f>
        <v>0</v>
      </c>
      <c r="M55" s="129" t="s">
        <v>15</v>
      </c>
    </row>
    <row r="56" spans="1:13">
      <c r="A56" s="139"/>
      <c r="B56" s="140">
        <v>40634</v>
      </c>
      <c r="C56" s="277"/>
      <c r="D56" s="129" t="s">
        <v>8</v>
      </c>
      <c r="E56" s="133"/>
      <c r="F56" s="129" t="s">
        <v>14</v>
      </c>
      <c r="H56" s="273">
        <f t="shared" si="6"/>
        <v>0</v>
      </c>
      <c r="I56" s="129" t="s">
        <v>8</v>
      </c>
      <c r="J56" s="328">
        <f t="shared" si="7"/>
        <v>0</v>
      </c>
      <c r="K56" s="129" t="s">
        <v>15</v>
      </c>
      <c r="L56" s="328">
        <f>+J41+J42+J43+J44+J45+J46+J47+J48+J53+J54+J55+J56</f>
        <v>0</v>
      </c>
      <c r="M56" s="129" t="s">
        <v>15</v>
      </c>
    </row>
    <row r="57" spans="1:13">
      <c r="A57" s="139"/>
      <c r="B57" s="140">
        <v>40664</v>
      </c>
      <c r="C57" s="277"/>
      <c r="D57" s="129" t="s">
        <v>8</v>
      </c>
      <c r="E57" s="133"/>
      <c r="F57" s="129" t="s">
        <v>14</v>
      </c>
      <c r="H57" s="273">
        <f t="shared" si="6"/>
        <v>0</v>
      </c>
      <c r="I57" s="129" t="s">
        <v>8</v>
      </c>
      <c r="J57" s="328">
        <f t="shared" si="7"/>
        <v>0</v>
      </c>
      <c r="K57" s="129" t="s">
        <v>15</v>
      </c>
      <c r="L57" s="328">
        <f>+J42+J43+J44+J45+J46+J47+J48+J53+J54+J55+J56+J57</f>
        <v>0</v>
      </c>
      <c r="M57" s="129" t="s">
        <v>15</v>
      </c>
    </row>
    <row r="58" spans="1:13">
      <c r="A58" s="139"/>
      <c r="B58" s="140">
        <v>40695</v>
      </c>
      <c r="C58" s="277"/>
      <c r="D58" s="129" t="s">
        <v>8</v>
      </c>
      <c r="E58" s="133"/>
      <c r="F58" s="129" t="s">
        <v>14</v>
      </c>
      <c r="H58" s="273">
        <f t="shared" si="6"/>
        <v>0</v>
      </c>
      <c r="I58" s="129" t="s">
        <v>8</v>
      </c>
      <c r="J58" s="328">
        <f t="shared" si="7"/>
        <v>0</v>
      </c>
      <c r="K58" s="129" t="s">
        <v>15</v>
      </c>
      <c r="L58" s="328">
        <f>+J43+J44+J45+J46+J47+J48+J53+J54+J55+J56+J57+J58</f>
        <v>0</v>
      </c>
      <c r="M58" s="129" t="s">
        <v>15</v>
      </c>
    </row>
    <row r="59" spans="1:13">
      <c r="A59" s="139"/>
      <c r="B59" s="140">
        <v>40725</v>
      </c>
      <c r="C59" s="277"/>
      <c r="D59" s="129" t="s">
        <v>8</v>
      </c>
      <c r="E59" s="133"/>
      <c r="F59" s="129" t="s">
        <v>14</v>
      </c>
      <c r="H59" s="273">
        <f t="shared" si="6"/>
        <v>0</v>
      </c>
      <c r="I59" s="129" t="s">
        <v>8</v>
      </c>
      <c r="J59" s="328">
        <f t="shared" si="7"/>
        <v>0</v>
      </c>
      <c r="K59" s="129" t="s">
        <v>15</v>
      </c>
      <c r="L59" s="328">
        <f>+J44+J45+J46+J47+J48+J53+J54+J55+J56+J57+J58+J59</f>
        <v>0</v>
      </c>
      <c r="M59" s="129" t="s">
        <v>15</v>
      </c>
    </row>
    <row r="60" spans="1:13">
      <c r="A60" s="139"/>
      <c r="B60" s="140">
        <v>40756</v>
      </c>
      <c r="C60" s="277"/>
      <c r="D60" s="129" t="s">
        <v>8</v>
      </c>
      <c r="E60" s="133"/>
      <c r="F60" s="129" t="s">
        <v>14</v>
      </c>
      <c r="H60" s="273">
        <f t="shared" si="6"/>
        <v>0</v>
      </c>
      <c r="I60" s="129" t="s">
        <v>8</v>
      </c>
      <c r="J60" s="328">
        <f t="shared" si="7"/>
        <v>0</v>
      </c>
      <c r="K60" s="129" t="s">
        <v>15</v>
      </c>
      <c r="L60" s="328">
        <f>+J45+J46+J47+J48+J53+J54+J55+J56+J57+J58+J59+J60</f>
        <v>0</v>
      </c>
      <c r="M60" s="129" t="s">
        <v>15</v>
      </c>
    </row>
    <row r="61" spans="1:13">
      <c r="A61" s="139"/>
      <c r="B61" s="140">
        <v>40787</v>
      </c>
      <c r="C61" s="277"/>
      <c r="D61" s="129" t="s">
        <v>8</v>
      </c>
      <c r="E61" s="133"/>
      <c r="F61" s="129" t="s">
        <v>14</v>
      </c>
      <c r="H61" s="273">
        <f t="shared" si="6"/>
        <v>0</v>
      </c>
      <c r="I61" s="129" t="s">
        <v>8</v>
      </c>
      <c r="J61" s="328">
        <f t="shared" si="7"/>
        <v>0</v>
      </c>
      <c r="K61" s="129" t="s">
        <v>15</v>
      </c>
      <c r="L61" s="328">
        <f>+J46+J47+J48+J53+J54+J55+J56+J57+J58+J59+J60+J61</f>
        <v>0</v>
      </c>
      <c r="M61" s="129" t="s">
        <v>15</v>
      </c>
    </row>
    <row r="62" spans="1:13">
      <c r="A62" s="139"/>
      <c r="B62" s="140">
        <v>40817</v>
      </c>
      <c r="C62" s="277"/>
      <c r="D62" s="129" t="s">
        <v>8</v>
      </c>
      <c r="E62" s="133"/>
      <c r="F62" s="129" t="s">
        <v>14</v>
      </c>
      <c r="H62" s="273">
        <f t="shared" si="6"/>
        <v>0</v>
      </c>
      <c r="I62" s="129" t="s">
        <v>8</v>
      </c>
      <c r="J62" s="328">
        <f t="shared" si="7"/>
        <v>0</v>
      </c>
      <c r="K62" s="129" t="s">
        <v>15</v>
      </c>
      <c r="L62" s="328">
        <f>+J47+J48+J53+J54+J55+J56+J57+J58+J59+J60+J61+J62</f>
        <v>0</v>
      </c>
      <c r="M62" s="129" t="s">
        <v>15</v>
      </c>
    </row>
    <row r="63" spans="1:13">
      <c r="A63" s="139"/>
      <c r="B63" s="140">
        <v>40848</v>
      </c>
      <c r="C63" s="277"/>
      <c r="D63" s="129" t="s">
        <v>8</v>
      </c>
      <c r="E63" s="133"/>
      <c r="F63" s="129" t="s">
        <v>14</v>
      </c>
      <c r="H63" s="273">
        <f t="shared" si="6"/>
        <v>0</v>
      </c>
      <c r="I63" s="129" t="s">
        <v>8</v>
      </c>
      <c r="J63" s="328">
        <f t="shared" si="7"/>
        <v>0</v>
      </c>
      <c r="K63" s="129" t="s">
        <v>15</v>
      </c>
      <c r="L63" s="328">
        <f>+J48+J53+J54+J55+J56+J57+J58+J59+J60+J61+J62+J63</f>
        <v>0</v>
      </c>
      <c r="M63" s="129" t="s">
        <v>15</v>
      </c>
    </row>
    <row r="64" spans="1:13" ht="15.75" thickBot="1">
      <c r="A64" s="139"/>
      <c r="B64" s="140">
        <v>40878</v>
      </c>
      <c r="C64" s="278"/>
      <c r="D64" s="129" t="s">
        <v>8</v>
      </c>
      <c r="E64" s="135"/>
      <c r="F64" s="129" t="s">
        <v>14</v>
      </c>
      <c r="H64" s="273">
        <f t="shared" si="6"/>
        <v>0</v>
      </c>
      <c r="I64" s="129" t="s">
        <v>8</v>
      </c>
      <c r="J64" s="341">
        <f t="shared" si="7"/>
        <v>0</v>
      </c>
      <c r="K64" s="129" t="s">
        <v>15</v>
      </c>
      <c r="L64" s="341">
        <f>+J53+J54+J55+J56+J57+J58+J59+J60+J61+J62+J63+J64</f>
        <v>0</v>
      </c>
      <c r="M64" s="344" t="s">
        <v>15</v>
      </c>
    </row>
    <row r="65" spans="1:13" ht="15.75" thickTop="1">
      <c r="C65" s="279"/>
      <c r="H65" s="273"/>
      <c r="J65" s="328"/>
      <c r="M65" s="129"/>
    </row>
    <row r="66" spans="1:13">
      <c r="C66" s="280">
        <f>SUM(C53:C64)</f>
        <v>0</v>
      </c>
      <c r="D66" s="129" t="s">
        <v>8</v>
      </c>
      <c r="E66" s="137">
        <f>SUM(E53:E64)</f>
        <v>0</v>
      </c>
      <c r="F66" s="129" t="s">
        <v>14</v>
      </c>
      <c r="H66" s="274">
        <f>SUM(H53:H64)</f>
        <v>0</v>
      </c>
      <c r="I66" s="129" t="s">
        <v>8</v>
      </c>
      <c r="J66" s="329">
        <f>SUM(J53:J64)</f>
        <v>0</v>
      </c>
      <c r="K66" s="129" t="s">
        <v>15</v>
      </c>
      <c r="L66" s="328">
        <f>SUM(L53:L65)</f>
        <v>0</v>
      </c>
      <c r="M66" s="129" t="s">
        <v>15</v>
      </c>
    </row>
    <row r="67" spans="1:13">
      <c r="C67" s="276"/>
      <c r="H67" s="273"/>
      <c r="J67" s="328"/>
    </row>
    <row r="68" spans="1:13">
      <c r="C68" s="276"/>
      <c r="H68" s="273"/>
      <c r="J68" s="328"/>
    </row>
    <row r="69" spans="1:13">
      <c r="A69" s="139"/>
      <c r="B69" s="140">
        <v>40909</v>
      </c>
      <c r="C69" s="277"/>
      <c r="D69" s="129" t="s">
        <v>8</v>
      </c>
      <c r="E69" s="133"/>
      <c r="F69" s="129" t="s">
        <v>14</v>
      </c>
      <c r="H69" s="273">
        <f t="shared" ref="H69:H80" si="8">SUM(C69*dust*(1-Efficiency))</f>
        <v>0</v>
      </c>
      <c r="I69" s="129" t="s">
        <v>8</v>
      </c>
      <c r="J69" s="328">
        <f t="shared" ref="J69:J80" si="9">+H69/2000</f>
        <v>0</v>
      </c>
      <c r="K69" s="129" t="s">
        <v>15</v>
      </c>
      <c r="L69" s="328">
        <f>+J54+J55+J56+J57+J58+J59+J60+J61+J62+J63+J64+J69</f>
        <v>0</v>
      </c>
      <c r="M69" s="129" t="s">
        <v>15</v>
      </c>
    </row>
    <row r="70" spans="1:13">
      <c r="A70" s="139"/>
      <c r="B70" s="140">
        <v>40940</v>
      </c>
      <c r="C70" s="277"/>
      <c r="D70" s="129" t="s">
        <v>8</v>
      </c>
      <c r="E70" s="133"/>
      <c r="F70" s="129" t="s">
        <v>14</v>
      </c>
      <c r="H70" s="273">
        <f t="shared" si="8"/>
        <v>0</v>
      </c>
      <c r="I70" s="129" t="s">
        <v>8</v>
      </c>
      <c r="J70" s="328">
        <f t="shared" si="9"/>
        <v>0</v>
      </c>
      <c r="K70" s="129" t="s">
        <v>15</v>
      </c>
      <c r="L70" s="328">
        <f>+J55+J56+J57+J58+J59+J60+J61+J62+J63+J64+J69+J70</f>
        <v>0</v>
      </c>
      <c r="M70" s="129" t="s">
        <v>15</v>
      </c>
    </row>
    <row r="71" spans="1:13">
      <c r="A71" s="139"/>
      <c r="B71" s="140">
        <v>40969</v>
      </c>
      <c r="C71" s="277"/>
      <c r="D71" s="129" t="s">
        <v>8</v>
      </c>
      <c r="E71" s="133"/>
      <c r="F71" s="129" t="s">
        <v>14</v>
      </c>
      <c r="H71" s="273">
        <f t="shared" si="8"/>
        <v>0</v>
      </c>
      <c r="I71" s="129" t="s">
        <v>8</v>
      </c>
      <c r="J71" s="328">
        <f t="shared" si="9"/>
        <v>0</v>
      </c>
      <c r="K71" s="129" t="s">
        <v>15</v>
      </c>
      <c r="L71" s="328">
        <f>+J56+J57+J58+J59+J60+J61+J62+J63+J64+J69+J70+J71</f>
        <v>0</v>
      </c>
      <c r="M71" s="129" t="s">
        <v>15</v>
      </c>
    </row>
    <row r="72" spans="1:13">
      <c r="A72" s="139"/>
      <c r="B72" s="140">
        <v>41000</v>
      </c>
      <c r="C72" s="277"/>
      <c r="D72" s="129" t="s">
        <v>8</v>
      </c>
      <c r="E72" s="133"/>
      <c r="F72" s="129" t="s">
        <v>14</v>
      </c>
      <c r="H72" s="273">
        <f t="shared" si="8"/>
        <v>0</v>
      </c>
      <c r="I72" s="129" t="s">
        <v>8</v>
      </c>
      <c r="J72" s="328">
        <f t="shared" si="9"/>
        <v>0</v>
      </c>
      <c r="K72" s="129" t="s">
        <v>15</v>
      </c>
      <c r="L72" s="328">
        <f>+J57+J58+J59+J60+J61+J62+J63+J64+J69+J70+J71+J72</f>
        <v>0</v>
      </c>
      <c r="M72" s="129" t="s">
        <v>15</v>
      </c>
    </row>
    <row r="73" spans="1:13">
      <c r="A73" s="139"/>
      <c r="B73" s="140">
        <v>41030</v>
      </c>
      <c r="C73" s="277"/>
      <c r="D73" s="129" t="s">
        <v>8</v>
      </c>
      <c r="E73" s="133"/>
      <c r="F73" s="129" t="s">
        <v>14</v>
      </c>
      <c r="H73" s="273">
        <f t="shared" si="8"/>
        <v>0</v>
      </c>
      <c r="I73" s="129" t="s">
        <v>8</v>
      </c>
      <c r="J73" s="328">
        <f t="shared" si="9"/>
        <v>0</v>
      </c>
      <c r="K73" s="129" t="s">
        <v>15</v>
      </c>
      <c r="L73" s="328">
        <f>+J58+J59+J60+J61+J62+J63+J64+J69+J70+J71+J72+J73</f>
        <v>0</v>
      </c>
      <c r="M73" s="129" t="s">
        <v>15</v>
      </c>
    </row>
    <row r="74" spans="1:13">
      <c r="A74" s="139"/>
      <c r="B74" s="140">
        <v>41061</v>
      </c>
      <c r="C74" s="277"/>
      <c r="D74" s="129" t="s">
        <v>8</v>
      </c>
      <c r="E74" s="133"/>
      <c r="F74" s="129" t="s">
        <v>14</v>
      </c>
      <c r="H74" s="273">
        <f t="shared" si="8"/>
        <v>0</v>
      </c>
      <c r="I74" s="129" t="s">
        <v>8</v>
      </c>
      <c r="J74" s="328">
        <f t="shared" si="9"/>
        <v>0</v>
      </c>
      <c r="K74" s="129" t="s">
        <v>15</v>
      </c>
      <c r="L74" s="328">
        <f>+J59+J60+J61+J62+J63+J64+J69+J70+J71+J72+J73+J74</f>
        <v>0</v>
      </c>
      <c r="M74" s="129" t="s">
        <v>15</v>
      </c>
    </row>
    <row r="75" spans="1:13">
      <c r="A75" s="139"/>
      <c r="B75" s="140">
        <v>41091</v>
      </c>
      <c r="C75" s="277"/>
      <c r="D75" s="129" t="s">
        <v>8</v>
      </c>
      <c r="E75" s="133"/>
      <c r="F75" s="129" t="s">
        <v>14</v>
      </c>
      <c r="H75" s="273">
        <f t="shared" si="8"/>
        <v>0</v>
      </c>
      <c r="I75" s="129" t="s">
        <v>8</v>
      </c>
      <c r="J75" s="328">
        <f t="shared" si="9"/>
        <v>0</v>
      </c>
      <c r="K75" s="129" t="s">
        <v>15</v>
      </c>
      <c r="L75" s="328">
        <f>+J60+J61+J62+J63+J64+J69+J70+J71+J72+J73+J74+J75</f>
        <v>0</v>
      </c>
      <c r="M75" s="129" t="s">
        <v>15</v>
      </c>
    </row>
    <row r="76" spans="1:13">
      <c r="A76" s="139"/>
      <c r="B76" s="140">
        <v>41122</v>
      </c>
      <c r="C76" s="277"/>
      <c r="D76" s="129" t="s">
        <v>8</v>
      </c>
      <c r="E76" s="133"/>
      <c r="F76" s="129" t="s">
        <v>14</v>
      </c>
      <c r="H76" s="273">
        <f t="shared" si="8"/>
        <v>0</v>
      </c>
      <c r="I76" s="129" t="s">
        <v>8</v>
      </c>
      <c r="J76" s="328">
        <f t="shared" si="9"/>
        <v>0</v>
      </c>
      <c r="K76" s="129" t="s">
        <v>15</v>
      </c>
      <c r="L76" s="328">
        <f>+J61+J62+J63+J64+J69+J70+J71+J72+J73+J74+J75+J76</f>
        <v>0</v>
      </c>
      <c r="M76" s="129" t="s">
        <v>15</v>
      </c>
    </row>
    <row r="77" spans="1:13">
      <c r="A77" s="139"/>
      <c r="B77" s="140">
        <v>41153</v>
      </c>
      <c r="C77" s="277"/>
      <c r="D77" s="129" t="s">
        <v>8</v>
      </c>
      <c r="E77" s="133"/>
      <c r="F77" s="129" t="s">
        <v>14</v>
      </c>
      <c r="H77" s="273">
        <f t="shared" si="8"/>
        <v>0</v>
      </c>
      <c r="I77" s="129" t="s">
        <v>8</v>
      </c>
      <c r="J77" s="328">
        <f t="shared" si="9"/>
        <v>0</v>
      </c>
      <c r="K77" s="129" t="s">
        <v>15</v>
      </c>
      <c r="L77" s="328">
        <f>+J62+J63+J64+J69+J70+J71+J72+J73+J74+J75+J76+J77</f>
        <v>0</v>
      </c>
      <c r="M77" s="129" t="s">
        <v>15</v>
      </c>
    </row>
    <row r="78" spans="1:13">
      <c r="A78" s="139"/>
      <c r="B78" s="140">
        <v>41183</v>
      </c>
      <c r="C78" s="277"/>
      <c r="D78" s="129" t="s">
        <v>8</v>
      </c>
      <c r="E78" s="133"/>
      <c r="F78" s="129" t="s">
        <v>14</v>
      </c>
      <c r="H78" s="273">
        <f t="shared" si="8"/>
        <v>0</v>
      </c>
      <c r="I78" s="129" t="s">
        <v>8</v>
      </c>
      <c r="J78" s="328">
        <f t="shared" si="9"/>
        <v>0</v>
      </c>
      <c r="K78" s="129" t="s">
        <v>15</v>
      </c>
      <c r="L78" s="328">
        <f>+J63+J64+J69+J70+J71+J72+J73+J74+J75+J76+J77+J78</f>
        <v>0</v>
      </c>
      <c r="M78" s="129" t="s">
        <v>15</v>
      </c>
    </row>
    <row r="79" spans="1:13">
      <c r="A79" s="139"/>
      <c r="B79" s="140">
        <v>41214</v>
      </c>
      <c r="C79" s="277"/>
      <c r="D79" s="129" t="s">
        <v>8</v>
      </c>
      <c r="E79" s="133"/>
      <c r="F79" s="129" t="s">
        <v>14</v>
      </c>
      <c r="H79" s="273">
        <f t="shared" si="8"/>
        <v>0</v>
      </c>
      <c r="I79" s="129" t="s">
        <v>8</v>
      </c>
      <c r="J79" s="328">
        <f t="shared" si="9"/>
        <v>0</v>
      </c>
      <c r="K79" s="129" t="s">
        <v>15</v>
      </c>
      <c r="L79" s="328">
        <f>+J64+J69+J70+J71+J72+J73+J74+J75+J76+J77+J78+J79</f>
        <v>0</v>
      </c>
      <c r="M79" s="129" t="s">
        <v>15</v>
      </c>
    </row>
    <row r="80" spans="1:13" ht="15.75" thickBot="1">
      <c r="A80" s="139"/>
      <c r="B80" s="140">
        <v>41244</v>
      </c>
      <c r="C80" s="278"/>
      <c r="D80" s="129" t="s">
        <v>8</v>
      </c>
      <c r="E80" s="135"/>
      <c r="F80" s="129" t="s">
        <v>14</v>
      </c>
      <c r="H80" s="273">
        <f t="shared" si="8"/>
        <v>0</v>
      </c>
      <c r="I80" s="129" t="s">
        <v>8</v>
      </c>
      <c r="J80" s="341">
        <f t="shared" si="9"/>
        <v>0</v>
      </c>
      <c r="K80" s="129" t="s">
        <v>15</v>
      </c>
      <c r="L80" s="341">
        <f>+J69+J70+J71+J72+J73+J74+J75+J76+J77+J78+J79+J80</f>
        <v>0</v>
      </c>
      <c r="M80" s="344" t="s">
        <v>15</v>
      </c>
    </row>
    <row r="81" spans="3:13" ht="15.75" thickTop="1">
      <c r="C81" s="279"/>
      <c r="H81" s="273"/>
      <c r="J81" s="328"/>
      <c r="M81" s="129"/>
    </row>
    <row r="82" spans="3:13">
      <c r="C82" s="280">
        <f>SUM(C69:C80)</f>
        <v>0</v>
      </c>
      <c r="D82" s="129" t="s">
        <v>8</v>
      </c>
      <c r="E82" s="137">
        <f>SUM(E69:E80)</f>
        <v>0</v>
      </c>
      <c r="F82" s="129" t="s">
        <v>14</v>
      </c>
      <c r="H82" s="274">
        <f>SUM(H69:H80)</f>
        <v>0</v>
      </c>
      <c r="I82" s="129" t="s">
        <v>8</v>
      </c>
      <c r="J82" s="329">
        <f>SUM(J69:J80)</f>
        <v>0</v>
      </c>
      <c r="K82" s="129" t="s">
        <v>15</v>
      </c>
      <c r="L82" s="328">
        <f>SUM(L69:L81)</f>
        <v>0</v>
      </c>
      <c r="M82" s="129" t="s">
        <v>15</v>
      </c>
    </row>
    <row r="83" spans="3:13">
      <c r="C83" s="276"/>
      <c r="H83" s="273"/>
    </row>
    <row r="84" spans="3:13">
      <c r="C84" s="276"/>
      <c r="H84" s="273"/>
    </row>
    <row r="85" spans="3:13">
      <c r="C85" s="276"/>
      <c r="H85" s="273"/>
    </row>
    <row r="86" spans="3:13">
      <c r="C86" s="276"/>
      <c r="H86" s="273"/>
    </row>
    <row r="87" spans="3:13">
      <c r="C87" s="276"/>
      <c r="H87" s="273"/>
    </row>
    <row r="88" spans="3:13">
      <c r="C88" s="276"/>
      <c r="H88" s="273"/>
    </row>
    <row r="89" spans="3:13">
      <c r="C89" s="276"/>
      <c r="H89" s="273"/>
    </row>
    <row r="90" spans="3:13">
      <c r="H90" s="273"/>
    </row>
    <row r="91" spans="3:13">
      <c r="H91" s="273"/>
    </row>
    <row r="92" spans="3:13">
      <c r="H92" s="273"/>
    </row>
    <row r="93" spans="3:13">
      <c r="H93" s="273"/>
    </row>
    <row r="94" spans="3:13">
      <c r="H94" s="273"/>
    </row>
    <row r="95" spans="3:13">
      <c r="H95" s="273"/>
    </row>
    <row r="96" spans="3:13">
      <c r="H96" s="273"/>
    </row>
    <row r="97" spans="8:8">
      <c r="H97" s="273"/>
    </row>
    <row r="98" spans="8:8">
      <c r="H98" s="273"/>
    </row>
    <row r="99" spans="8:8">
      <c r="H99" s="273"/>
    </row>
    <row r="100" spans="8:8">
      <c r="H100" s="273"/>
    </row>
    <row r="101" spans="8:8">
      <c r="H101" s="273"/>
    </row>
    <row r="102" spans="8:8">
      <c r="H102" s="273"/>
    </row>
  </sheetData>
  <mergeCells count="4">
    <mergeCell ref="L3:M3"/>
    <mergeCell ref="L4:M4"/>
    <mergeCell ref="A2:D2"/>
    <mergeCell ref="B3:C3"/>
  </mergeCells>
  <phoneticPr fontId="0" type="noConversion"/>
  <printOptions horizontalCentered="1"/>
  <pageMargins left="0.25" right="0.25" top="1" bottom="1" header="0.5" footer="0.5"/>
  <pageSetup orientation="portrait" horizontalDpi="4294967292" verticalDpi="300" r:id="rId1"/>
  <headerFooter alignWithMargins="0">
    <oddFooter>&amp;L&amp;F&amp;RReport Run Date :&amp;D</oddFooter>
  </headerFooter>
  <rowBreaks count="2" manualBreakCount="2">
    <brk id="36" max="16383" man="1"/>
    <brk id="68" max="16383" man="1"/>
  </rowBreaks>
</worksheet>
</file>

<file path=xl/worksheets/sheet23.xml><?xml version="1.0" encoding="utf-8"?>
<worksheet xmlns="http://schemas.openxmlformats.org/spreadsheetml/2006/main" xmlns:r="http://schemas.openxmlformats.org/officeDocument/2006/relationships">
  <sheetPr codeName="Sheet24"/>
  <dimension ref="A1:AD74"/>
  <sheetViews>
    <sheetView zoomScale="90" zoomScaleNormal="75" workbookViewId="0">
      <pane xSplit="1" ySplit="4" topLeftCell="K5" activePane="bottomRight" state="frozen"/>
      <selection pane="topRight" activeCell="B1" sqref="B1"/>
      <selection pane="bottomLeft" activeCell="A5" sqref="A5"/>
      <selection pane="bottomRight" activeCell="Y5" sqref="Y5"/>
    </sheetView>
  </sheetViews>
  <sheetFormatPr defaultRowHeight="15"/>
  <cols>
    <col min="1" max="1" width="12.28515625" style="130" bestFit="1" customWidth="1"/>
    <col min="2" max="2" width="13.7109375" style="129" customWidth="1"/>
    <col min="3" max="3" width="13.7109375" style="127" customWidth="1"/>
    <col min="4" max="6" width="9.140625" style="127"/>
    <col min="7" max="7" width="11" style="127" bestFit="1" customWidth="1"/>
    <col min="8" max="8" width="10" style="127" bestFit="1" customWidth="1"/>
    <col min="9" max="10" width="9.140625" style="127"/>
    <col min="11" max="11" width="1.42578125" style="127" customWidth="1"/>
    <col min="12" max="12" width="13.7109375" style="129" customWidth="1"/>
    <col min="13" max="13" width="13.7109375" style="127" customWidth="1"/>
    <col min="14" max="16" width="9.140625" style="127"/>
    <col min="17" max="17" width="11" style="127" bestFit="1" customWidth="1"/>
    <col min="18" max="18" width="10" style="127" bestFit="1" customWidth="1"/>
    <col min="19" max="20" width="9.140625" style="127"/>
    <col min="21" max="21" width="1" style="127" customWidth="1"/>
    <col min="22" max="16384" width="9.140625" style="127"/>
  </cols>
  <sheetData>
    <row r="1" spans="1:30">
      <c r="A1" s="387" t="str">
        <f>Plant</f>
        <v>Anytown, USA</v>
      </c>
      <c r="K1" s="516"/>
    </row>
    <row r="2" spans="1:30" ht="15.75" thickBot="1">
      <c r="K2" s="516"/>
    </row>
    <row r="3" spans="1:30" ht="33.75" customHeight="1">
      <c r="A3" s="127"/>
      <c r="B3" s="549" t="s">
        <v>16</v>
      </c>
      <c r="C3" s="550"/>
      <c r="D3" s="550"/>
      <c r="E3" s="550"/>
      <c r="F3" s="550"/>
      <c r="G3" s="550"/>
      <c r="H3" s="550"/>
      <c r="I3" s="550"/>
      <c r="J3" s="551"/>
      <c r="K3" s="515"/>
      <c r="L3" s="552" t="s">
        <v>196</v>
      </c>
      <c r="M3" s="553"/>
      <c r="N3" s="553"/>
      <c r="O3" s="553"/>
      <c r="P3" s="553"/>
      <c r="Q3" s="553"/>
      <c r="R3" s="553"/>
      <c r="S3" s="553"/>
      <c r="T3" s="554"/>
      <c r="V3" s="552" t="s">
        <v>199</v>
      </c>
      <c r="W3" s="553"/>
      <c r="X3" s="553"/>
      <c r="Y3" s="553"/>
      <c r="Z3" s="553"/>
      <c r="AA3" s="553"/>
      <c r="AB3" s="553"/>
      <c r="AC3" s="553"/>
      <c r="AD3" s="554"/>
    </row>
    <row r="4" spans="1:30" ht="15.75" thickBot="1">
      <c r="A4" s="284"/>
      <c r="B4" s="374" t="s">
        <v>22</v>
      </c>
      <c r="C4" s="428" t="s">
        <v>23</v>
      </c>
      <c r="D4" s="428" t="s">
        <v>18</v>
      </c>
      <c r="E4" s="428" t="s">
        <v>12</v>
      </c>
      <c r="F4" s="428" t="s">
        <v>19</v>
      </c>
      <c r="G4" s="428" t="s">
        <v>20</v>
      </c>
      <c r="H4" s="429" t="s">
        <v>157</v>
      </c>
      <c r="I4" s="428" t="s">
        <v>158</v>
      </c>
      <c r="J4" s="434" t="s">
        <v>167</v>
      </c>
      <c r="K4" s="515"/>
      <c r="L4" s="510" t="s">
        <v>22</v>
      </c>
      <c r="M4" s="511" t="s">
        <v>23</v>
      </c>
      <c r="N4" s="511" t="s">
        <v>18</v>
      </c>
      <c r="O4" s="511" t="s">
        <v>12</v>
      </c>
      <c r="P4" s="511" t="s">
        <v>19</v>
      </c>
      <c r="Q4" s="511" t="s">
        <v>20</v>
      </c>
      <c r="R4" s="512" t="s">
        <v>157</v>
      </c>
      <c r="S4" s="511" t="s">
        <v>158</v>
      </c>
      <c r="T4" s="513" t="s">
        <v>167</v>
      </c>
      <c r="V4" s="510" t="s">
        <v>22</v>
      </c>
      <c r="W4" s="511" t="s">
        <v>23</v>
      </c>
      <c r="X4" s="511" t="s">
        <v>18</v>
      </c>
      <c r="Y4" s="511" t="s">
        <v>12</v>
      </c>
      <c r="Z4" s="511" t="s">
        <v>19</v>
      </c>
      <c r="AA4" s="511" t="s">
        <v>20</v>
      </c>
      <c r="AB4" s="512" t="s">
        <v>157</v>
      </c>
      <c r="AC4" s="511" t="s">
        <v>158</v>
      </c>
      <c r="AD4" s="513" t="s">
        <v>167</v>
      </c>
    </row>
    <row r="5" spans="1:30">
      <c r="A5" s="140">
        <v>39448</v>
      </c>
      <c r="B5" s="396">
        <f>SUM('Natural Gas'!E3+'Fuel Oil'!E3+Propane!E3)</f>
        <v>1.2</v>
      </c>
      <c r="C5" s="397">
        <f>SUM('Natural Gas'!F3+'Fuel Oil'!F3+Propane!F3)</f>
        <v>7.1999999999999998E-3</v>
      </c>
      <c r="D5" s="397">
        <f>SUM('Natural Gas'!G3+'Fuel Oil'!G3+Propane!G3)</f>
        <v>1.0079999999999998</v>
      </c>
      <c r="E5" s="397">
        <f>SUM('Natural Gas'!H3+'Fuel Oil'!H3+Propane!H3)</f>
        <v>9.1199999999999989E-2</v>
      </c>
      <c r="F5" s="397">
        <f>SUM('Natural Gas'!I3+'Fuel Oil'!I3+Propane!I3)</f>
        <v>6.5999999999999989E-2</v>
      </c>
      <c r="G5" s="397">
        <f>SUM('Natural Gas'!J3+'Fuel Oil'!J3+Propane!J3)</f>
        <v>2.2679999999999999E-2</v>
      </c>
      <c r="H5" s="397">
        <f>SUM('Natural Gas'!K3+'Fuel Oil'!K3+Propane!K3)</f>
        <v>3.8400000000000004E-2</v>
      </c>
      <c r="I5" s="397">
        <f>SUM('Natural Gas'!L3+'Fuel Oil'!L3+Propane!L3)</f>
        <v>5.9999999999999993E-6</v>
      </c>
      <c r="J5" s="514">
        <f>SUM('Natural Gas'!M3+'Fuel Oil'!M3+Propane!M3)</f>
        <v>1.2117599999999999</v>
      </c>
      <c r="K5" s="515"/>
      <c r="L5" s="396">
        <f t="shared" ref="L5:T5" si="0">+B5</f>
        <v>1.2</v>
      </c>
      <c r="M5" s="397">
        <f t="shared" si="0"/>
        <v>7.1999999999999998E-3</v>
      </c>
      <c r="N5" s="397">
        <f t="shared" si="0"/>
        <v>1.0079999999999998</v>
      </c>
      <c r="O5" s="397">
        <f t="shared" si="0"/>
        <v>9.1199999999999989E-2</v>
      </c>
      <c r="P5" s="397">
        <f t="shared" si="0"/>
        <v>6.5999999999999989E-2</v>
      </c>
      <c r="Q5" s="397">
        <f t="shared" si="0"/>
        <v>2.2679999999999999E-2</v>
      </c>
      <c r="R5" s="397">
        <f t="shared" si="0"/>
        <v>3.8400000000000004E-2</v>
      </c>
      <c r="S5" s="397">
        <f t="shared" si="0"/>
        <v>5.9999999999999993E-6</v>
      </c>
      <c r="T5" s="514">
        <f t="shared" si="0"/>
        <v>1.2117599999999999</v>
      </c>
      <c r="V5" s="520">
        <f>+B5</f>
        <v>1.2</v>
      </c>
      <c r="W5" s="520">
        <f t="shared" ref="W5:AD5" si="1">+C5</f>
        <v>7.1999999999999998E-3</v>
      </c>
      <c r="X5" s="520">
        <f t="shared" si="1"/>
        <v>1.0079999999999998</v>
      </c>
      <c r="Y5" s="520">
        <f t="shared" si="1"/>
        <v>9.1199999999999989E-2</v>
      </c>
      <c r="Z5" s="520">
        <f t="shared" si="1"/>
        <v>6.5999999999999989E-2</v>
      </c>
      <c r="AA5" s="520">
        <f t="shared" si="1"/>
        <v>2.2679999999999999E-2</v>
      </c>
      <c r="AB5" s="520">
        <f t="shared" si="1"/>
        <v>3.8400000000000004E-2</v>
      </c>
      <c r="AC5" s="520">
        <f t="shared" si="1"/>
        <v>5.9999999999999993E-6</v>
      </c>
      <c r="AD5" s="520">
        <f t="shared" si="1"/>
        <v>1.2117599999999999</v>
      </c>
    </row>
    <row r="6" spans="1:30">
      <c r="A6" s="140">
        <v>39479</v>
      </c>
      <c r="B6" s="396">
        <f>SUM('Natural Gas'!E4+'Fuel Oil'!E4+Propane!E4)</f>
        <v>1.2</v>
      </c>
      <c r="C6" s="397">
        <f>SUM('Natural Gas'!F4+'Fuel Oil'!F4+Propane!F4)</f>
        <v>7.1999999999999998E-3</v>
      </c>
      <c r="D6" s="397">
        <f>SUM('Natural Gas'!G4+'Fuel Oil'!G4+Propane!G4)</f>
        <v>1.0079999999999998</v>
      </c>
      <c r="E6" s="397">
        <f>SUM('Natural Gas'!H4+'Fuel Oil'!H4+Propane!H4)</f>
        <v>9.1199999999999989E-2</v>
      </c>
      <c r="F6" s="397">
        <f>SUM('Natural Gas'!I4+'Fuel Oil'!I4+Propane!I4)</f>
        <v>6.5999999999999989E-2</v>
      </c>
      <c r="G6" s="397">
        <f>SUM('Natural Gas'!J4+'Fuel Oil'!J4+Propane!J4)</f>
        <v>2.2679999999999999E-2</v>
      </c>
      <c r="H6" s="397">
        <f>SUM('Natural Gas'!K4+'Fuel Oil'!K4+Propane!K4)</f>
        <v>3.8400000000000004E-2</v>
      </c>
      <c r="I6" s="397">
        <f>SUM('Natural Gas'!L4+'Fuel Oil'!L4+Propane!L4)</f>
        <v>5.9999999999999993E-6</v>
      </c>
      <c r="J6" s="514">
        <f>SUM('Natural Gas'!M4+'Fuel Oil'!M4+Propane!M4)</f>
        <v>1.2117599999999999</v>
      </c>
      <c r="K6" s="515"/>
      <c r="L6" s="396">
        <f>AVERAGE(B5:B6)</f>
        <v>1.2</v>
      </c>
      <c r="M6" s="397">
        <f t="shared" ref="M6:T6" si="2">AVERAGE(C5:C6)</f>
        <v>7.1999999999999998E-3</v>
      </c>
      <c r="N6" s="397">
        <f t="shared" si="2"/>
        <v>1.0079999999999998</v>
      </c>
      <c r="O6" s="397">
        <f t="shared" si="2"/>
        <v>9.1199999999999989E-2</v>
      </c>
      <c r="P6" s="397">
        <f t="shared" si="2"/>
        <v>6.5999999999999989E-2</v>
      </c>
      <c r="Q6" s="397">
        <f t="shared" si="2"/>
        <v>2.2679999999999999E-2</v>
      </c>
      <c r="R6" s="397">
        <f t="shared" si="2"/>
        <v>3.8400000000000004E-2</v>
      </c>
      <c r="S6" s="397">
        <f t="shared" si="2"/>
        <v>5.9999999999999993E-6</v>
      </c>
      <c r="T6" s="514">
        <f t="shared" si="2"/>
        <v>1.2117599999999999</v>
      </c>
      <c r="V6" s="520">
        <f>SUM(B$5:B6)</f>
        <v>2.4</v>
      </c>
      <c r="W6" s="520">
        <f>SUM(C$5:C6)</f>
        <v>1.44E-2</v>
      </c>
      <c r="X6" s="520">
        <f>SUM(D$5:D6)</f>
        <v>2.0159999999999996</v>
      </c>
      <c r="Y6" s="520">
        <f>SUM(E$5:E6)</f>
        <v>0.18239999999999998</v>
      </c>
      <c r="Z6" s="520">
        <f>SUM(F$5:F6)</f>
        <v>0.13199999999999998</v>
      </c>
      <c r="AA6" s="520">
        <f>SUM(G$5:G6)</f>
        <v>4.5359999999999998E-2</v>
      </c>
      <c r="AB6" s="520">
        <f>SUM(H$5:H6)</f>
        <v>7.6800000000000007E-2</v>
      </c>
      <c r="AC6" s="520">
        <f>SUM(I$5:I6)</f>
        <v>1.1999999999999999E-5</v>
      </c>
      <c r="AD6" s="520">
        <f>SUM(J$5:J6)</f>
        <v>2.4235199999999999</v>
      </c>
    </row>
    <row r="7" spans="1:30">
      <c r="A7" s="140">
        <v>39508</v>
      </c>
      <c r="B7" s="396">
        <f>SUM('Natural Gas'!E5+'Fuel Oil'!E5+Propane!E5)</f>
        <v>1.2</v>
      </c>
      <c r="C7" s="397">
        <f>SUM('Natural Gas'!F5+'Fuel Oil'!F5+Propane!F5)</f>
        <v>7.1999999999999998E-3</v>
      </c>
      <c r="D7" s="397">
        <f>SUM('Natural Gas'!G5+'Fuel Oil'!G5+Propane!G5)</f>
        <v>1.0079999999999998</v>
      </c>
      <c r="E7" s="397">
        <f>SUM('Natural Gas'!H5+'Fuel Oil'!H5+Propane!H5)</f>
        <v>9.1199999999999989E-2</v>
      </c>
      <c r="F7" s="397">
        <f>SUM('Natural Gas'!I5+'Fuel Oil'!I5+Propane!I5)</f>
        <v>6.5999999999999989E-2</v>
      </c>
      <c r="G7" s="397">
        <f>SUM('Natural Gas'!J5+'Fuel Oil'!J5+Propane!J5)</f>
        <v>2.2679999999999999E-2</v>
      </c>
      <c r="H7" s="397">
        <f>SUM('Natural Gas'!K5+'Fuel Oil'!K5+Propane!K5)</f>
        <v>3.8400000000000004E-2</v>
      </c>
      <c r="I7" s="397">
        <f>SUM('Natural Gas'!L5+'Fuel Oil'!L5+Propane!L5)</f>
        <v>5.9999999999999993E-6</v>
      </c>
      <c r="J7" s="514">
        <f>SUM('Natural Gas'!M5+'Fuel Oil'!M5+Propane!M5)</f>
        <v>1.2117599999999999</v>
      </c>
      <c r="K7" s="515"/>
      <c r="L7" s="396">
        <f>AVERAGE(B5:B7)</f>
        <v>1.2</v>
      </c>
      <c r="M7" s="397">
        <f t="shared" ref="M7:T7" si="3">AVERAGE(C5:C7)</f>
        <v>7.2000000000000007E-3</v>
      </c>
      <c r="N7" s="397">
        <f t="shared" si="3"/>
        <v>1.0079999999999998</v>
      </c>
      <c r="O7" s="397">
        <f t="shared" si="3"/>
        <v>9.1199999999999989E-2</v>
      </c>
      <c r="P7" s="397">
        <f t="shared" si="3"/>
        <v>6.5999999999999989E-2</v>
      </c>
      <c r="Q7" s="397">
        <f t="shared" si="3"/>
        <v>2.2679999999999995E-2</v>
      </c>
      <c r="R7" s="397">
        <f t="shared" si="3"/>
        <v>3.8400000000000004E-2</v>
      </c>
      <c r="S7" s="397">
        <f t="shared" si="3"/>
        <v>5.9999999999999993E-6</v>
      </c>
      <c r="T7" s="514">
        <f t="shared" si="3"/>
        <v>1.2117599999999999</v>
      </c>
      <c r="V7" s="520">
        <f>SUM(B$5:B7)</f>
        <v>3.5999999999999996</v>
      </c>
      <c r="W7" s="520">
        <f>SUM(C$5:C7)</f>
        <v>2.1600000000000001E-2</v>
      </c>
      <c r="X7" s="520">
        <f>SUM(D$5:D7)</f>
        <v>3.0239999999999991</v>
      </c>
      <c r="Y7" s="520">
        <f>SUM(E$5:E7)</f>
        <v>0.27359999999999995</v>
      </c>
      <c r="Z7" s="520">
        <f>SUM(F$5:F7)</f>
        <v>0.19799999999999995</v>
      </c>
      <c r="AA7" s="520">
        <f>SUM(G$5:G7)</f>
        <v>6.8039999999999989E-2</v>
      </c>
      <c r="AB7" s="520">
        <f>SUM(H$5:H7)</f>
        <v>0.11520000000000001</v>
      </c>
      <c r="AC7" s="520">
        <f>SUM(I$5:I7)</f>
        <v>1.7999999999999997E-5</v>
      </c>
      <c r="AD7" s="520">
        <f>SUM(J$5:J7)</f>
        <v>3.6352799999999998</v>
      </c>
    </row>
    <row r="8" spans="1:30">
      <c r="A8" s="140">
        <v>39539</v>
      </c>
      <c r="B8" s="396">
        <f>SUM('Natural Gas'!E6+'Fuel Oil'!E6+Propane!E6)</f>
        <v>1.2</v>
      </c>
      <c r="C8" s="397">
        <f>SUM('Natural Gas'!F6+'Fuel Oil'!F6+Propane!F6)</f>
        <v>7.1999999999999998E-3</v>
      </c>
      <c r="D8" s="397">
        <f>SUM('Natural Gas'!G6+'Fuel Oil'!G6+Propane!G6)</f>
        <v>1.0079999999999998</v>
      </c>
      <c r="E8" s="397">
        <f>SUM('Natural Gas'!H6+'Fuel Oil'!H6+Propane!H6)</f>
        <v>9.1199999999999989E-2</v>
      </c>
      <c r="F8" s="397">
        <f>SUM('Natural Gas'!I6+'Fuel Oil'!I6+Propane!I6)</f>
        <v>6.5999999999999989E-2</v>
      </c>
      <c r="G8" s="397">
        <f>SUM('Natural Gas'!J6+'Fuel Oil'!J6+Propane!J6)</f>
        <v>2.2679999999999999E-2</v>
      </c>
      <c r="H8" s="397">
        <f>SUM('Natural Gas'!K6+'Fuel Oil'!K6+Propane!K6)</f>
        <v>3.8400000000000004E-2</v>
      </c>
      <c r="I8" s="397">
        <f>SUM('Natural Gas'!L6+'Fuel Oil'!L6+Propane!L6)</f>
        <v>5.9999999999999993E-6</v>
      </c>
      <c r="J8" s="514">
        <f>SUM('Natural Gas'!M6+'Fuel Oil'!M6+Propane!M6)</f>
        <v>1.2117599999999999</v>
      </c>
      <c r="K8" s="515"/>
      <c r="L8" s="396">
        <f>AVERAGE(B5:B8)</f>
        <v>1.2</v>
      </c>
      <c r="M8" s="397">
        <f t="shared" ref="M8:T8" si="4">AVERAGE(C5:C8)</f>
        <v>7.1999999999999998E-3</v>
      </c>
      <c r="N8" s="397">
        <f t="shared" si="4"/>
        <v>1.0079999999999998</v>
      </c>
      <c r="O8" s="397">
        <f t="shared" si="4"/>
        <v>9.1199999999999989E-2</v>
      </c>
      <c r="P8" s="397">
        <f t="shared" si="4"/>
        <v>6.5999999999999989E-2</v>
      </c>
      <c r="Q8" s="397">
        <f t="shared" si="4"/>
        <v>2.2679999999999999E-2</v>
      </c>
      <c r="R8" s="397">
        <f t="shared" si="4"/>
        <v>3.8400000000000004E-2</v>
      </c>
      <c r="S8" s="397">
        <f t="shared" si="4"/>
        <v>5.9999999999999993E-6</v>
      </c>
      <c r="T8" s="514">
        <f t="shared" si="4"/>
        <v>1.2117599999999999</v>
      </c>
      <c r="V8" s="520">
        <f>SUM(B$5:B8)</f>
        <v>4.8</v>
      </c>
      <c r="W8" s="520">
        <f>SUM(C$5:C8)</f>
        <v>2.8799999999999999E-2</v>
      </c>
      <c r="X8" s="520">
        <f>SUM(D$5:D8)</f>
        <v>4.0319999999999991</v>
      </c>
      <c r="Y8" s="520">
        <f>SUM(E$5:E8)</f>
        <v>0.36479999999999996</v>
      </c>
      <c r="Z8" s="520">
        <f>SUM(F$5:F8)</f>
        <v>0.26399999999999996</v>
      </c>
      <c r="AA8" s="520">
        <f>SUM(G$5:G8)</f>
        <v>9.0719999999999995E-2</v>
      </c>
      <c r="AB8" s="520">
        <f>SUM(H$5:H8)</f>
        <v>0.15360000000000001</v>
      </c>
      <c r="AC8" s="520">
        <f>SUM(I$5:I8)</f>
        <v>2.3999999999999997E-5</v>
      </c>
      <c r="AD8" s="520">
        <f>SUM(J$5:J8)</f>
        <v>4.8470399999999998</v>
      </c>
    </row>
    <row r="9" spans="1:30">
      <c r="A9" s="140">
        <v>39569</v>
      </c>
      <c r="B9" s="396">
        <f>SUM('Natural Gas'!E7+'Fuel Oil'!E7+Propane!E7)</f>
        <v>1.2</v>
      </c>
      <c r="C9" s="397">
        <f>SUM('Natural Gas'!F7+'Fuel Oil'!F7+Propane!F7)</f>
        <v>7.1999999999999998E-3</v>
      </c>
      <c r="D9" s="397">
        <f>SUM('Natural Gas'!G7+'Fuel Oil'!G7+Propane!G7)</f>
        <v>1.0079999999999998</v>
      </c>
      <c r="E9" s="397">
        <f>SUM('Natural Gas'!H7+'Fuel Oil'!H7+Propane!H7)</f>
        <v>9.1199999999999989E-2</v>
      </c>
      <c r="F9" s="397">
        <f>SUM('Natural Gas'!I7+'Fuel Oil'!I7+Propane!I7)</f>
        <v>6.5999999999999989E-2</v>
      </c>
      <c r="G9" s="397">
        <f>SUM('Natural Gas'!J7+'Fuel Oil'!J7+Propane!J7)</f>
        <v>2.2679999999999999E-2</v>
      </c>
      <c r="H9" s="397">
        <f>SUM('Natural Gas'!K7+'Fuel Oil'!K7+Propane!K7)</f>
        <v>3.8400000000000004E-2</v>
      </c>
      <c r="I9" s="397">
        <f>SUM('Natural Gas'!L7+'Fuel Oil'!L7+Propane!L7)</f>
        <v>5.9999999999999993E-6</v>
      </c>
      <c r="J9" s="514">
        <f>SUM('Natural Gas'!M7+'Fuel Oil'!M7+Propane!M7)</f>
        <v>1.2117599999999999</v>
      </c>
      <c r="K9" s="515"/>
      <c r="L9" s="396">
        <f>AVERAGE(B5:B9)</f>
        <v>1.2</v>
      </c>
      <c r="M9" s="397">
        <f t="shared" ref="M9:T9" si="5">AVERAGE(C5:C9)</f>
        <v>7.1999999999999998E-3</v>
      </c>
      <c r="N9" s="397">
        <f t="shared" si="5"/>
        <v>1.0079999999999998</v>
      </c>
      <c r="O9" s="397">
        <f t="shared" si="5"/>
        <v>9.1199999999999989E-2</v>
      </c>
      <c r="P9" s="397">
        <f t="shared" si="5"/>
        <v>6.5999999999999989E-2</v>
      </c>
      <c r="Q9" s="397">
        <f t="shared" si="5"/>
        <v>2.2679999999999999E-2</v>
      </c>
      <c r="R9" s="397">
        <f t="shared" si="5"/>
        <v>3.8400000000000004E-2</v>
      </c>
      <c r="S9" s="397">
        <f t="shared" si="5"/>
        <v>5.9999999999999993E-6</v>
      </c>
      <c r="T9" s="514">
        <f t="shared" si="5"/>
        <v>1.2117599999999999</v>
      </c>
      <c r="V9" s="520">
        <f>SUM(B$5:B9)</f>
        <v>6</v>
      </c>
      <c r="W9" s="520">
        <f>SUM(C$5:C9)</f>
        <v>3.5999999999999997E-2</v>
      </c>
      <c r="X9" s="520">
        <f>SUM(D$5:D9)</f>
        <v>5.0399999999999991</v>
      </c>
      <c r="Y9" s="520">
        <f>SUM(E$5:E9)</f>
        <v>0.45599999999999996</v>
      </c>
      <c r="Z9" s="520">
        <f>SUM(F$5:F9)</f>
        <v>0.32999999999999996</v>
      </c>
      <c r="AA9" s="520">
        <f>SUM(G$5:G9)</f>
        <v>0.1134</v>
      </c>
      <c r="AB9" s="520">
        <f>SUM(H$5:H9)</f>
        <v>0.192</v>
      </c>
      <c r="AC9" s="520">
        <f>SUM(I$5:I9)</f>
        <v>2.9999999999999997E-5</v>
      </c>
      <c r="AD9" s="520">
        <f>SUM(J$5:J9)</f>
        <v>6.0587999999999997</v>
      </c>
    </row>
    <row r="10" spans="1:30">
      <c r="A10" s="140">
        <v>39600</v>
      </c>
      <c r="B10" s="396">
        <f>SUM('Natural Gas'!E8+'Fuel Oil'!E8+Propane!E8)</f>
        <v>1.2</v>
      </c>
      <c r="C10" s="397">
        <f>SUM('Natural Gas'!F8+'Fuel Oil'!F8+Propane!F8)</f>
        <v>7.1999999999999998E-3</v>
      </c>
      <c r="D10" s="397">
        <f>SUM('Natural Gas'!G8+'Fuel Oil'!G8+Propane!G8)</f>
        <v>1.0079999999999998</v>
      </c>
      <c r="E10" s="397">
        <f>SUM('Natural Gas'!H8+'Fuel Oil'!H8+Propane!H8)</f>
        <v>9.1199999999999989E-2</v>
      </c>
      <c r="F10" s="397">
        <f>SUM('Natural Gas'!I8+'Fuel Oil'!I8+Propane!I8)</f>
        <v>6.5999999999999989E-2</v>
      </c>
      <c r="G10" s="397">
        <f>SUM('Natural Gas'!J8+'Fuel Oil'!J8+Propane!J8)</f>
        <v>2.2679999999999999E-2</v>
      </c>
      <c r="H10" s="397">
        <f>SUM('Natural Gas'!K8+'Fuel Oil'!K8+Propane!K8)</f>
        <v>3.8400000000000004E-2</v>
      </c>
      <c r="I10" s="397">
        <f>SUM('Natural Gas'!L8+'Fuel Oil'!L8+Propane!L8)</f>
        <v>5.9999999999999993E-6</v>
      </c>
      <c r="J10" s="514">
        <f>SUM('Natural Gas'!M8+'Fuel Oil'!M8+Propane!M8)</f>
        <v>1.2117599999999999</v>
      </c>
      <c r="K10" s="515"/>
      <c r="L10" s="396">
        <f>AVERAGE(B5:B10)</f>
        <v>1.2</v>
      </c>
      <c r="M10" s="397">
        <f t="shared" ref="M10:T10" si="6">AVERAGE(C5:C10)</f>
        <v>7.1999999999999989E-3</v>
      </c>
      <c r="N10" s="397">
        <f t="shared" si="6"/>
        <v>1.0079999999999998</v>
      </c>
      <c r="O10" s="397">
        <f t="shared" si="6"/>
        <v>9.1199999999999989E-2</v>
      </c>
      <c r="P10" s="397">
        <f t="shared" si="6"/>
        <v>6.5999999999999989E-2</v>
      </c>
      <c r="Q10" s="397">
        <f t="shared" si="6"/>
        <v>2.2680000000000002E-2</v>
      </c>
      <c r="R10" s="397">
        <f t="shared" si="6"/>
        <v>3.8399999999999997E-2</v>
      </c>
      <c r="S10" s="397">
        <f t="shared" si="6"/>
        <v>5.9999999999999993E-6</v>
      </c>
      <c r="T10" s="514">
        <f t="shared" si="6"/>
        <v>1.2117599999999999</v>
      </c>
      <c r="V10" s="520">
        <f>SUM(B$5:B10)</f>
        <v>7.2</v>
      </c>
      <c r="W10" s="520">
        <f>SUM(C$5:C10)</f>
        <v>4.3199999999999995E-2</v>
      </c>
      <c r="X10" s="520">
        <f>SUM(D$5:D10)</f>
        <v>6.0479999999999992</v>
      </c>
      <c r="Y10" s="520">
        <f>SUM(E$5:E10)</f>
        <v>0.54719999999999991</v>
      </c>
      <c r="Z10" s="520">
        <f>SUM(F$5:F10)</f>
        <v>0.39599999999999996</v>
      </c>
      <c r="AA10" s="520">
        <f>SUM(G$5:G10)</f>
        <v>0.13608000000000001</v>
      </c>
      <c r="AB10" s="520">
        <f>SUM(H$5:H10)</f>
        <v>0.23039999999999999</v>
      </c>
      <c r="AC10" s="520">
        <f>SUM(I$5:I10)</f>
        <v>3.5999999999999994E-5</v>
      </c>
      <c r="AD10" s="520">
        <f>SUM(J$5:J10)</f>
        <v>7.2705599999999997</v>
      </c>
    </row>
    <row r="11" spans="1:30">
      <c r="A11" s="140">
        <v>39630</v>
      </c>
      <c r="B11" s="396">
        <f>SUM('Natural Gas'!E9+'Fuel Oil'!E9+Propane!E9)</f>
        <v>1.2</v>
      </c>
      <c r="C11" s="397">
        <f>SUM('Natural Gas'!F9+'Fuel Oil'!F9+Propane!F9)</f>
        <v>7.1999999999999998E-3</v>
      </c>
      <c r="D11" s="397">
        <f>SUM('Natural Gas'!G9+'Fuel Oil'!G9+Propane!G9)</f>
        <v>1.0079999999999998</v>
      </c>
      <c r="E11" s="397">
        <f>SUM('Natural Gas'!H9+'Fuel Oil'!H9+Propane!H9)</f>
        <v>9.1199999999999989E-2</v>
      </c>
      <c r="F11" s="397">
        <f>SUM('Natural Gas'!I9+'Fuel Oil'!I9+Propane!I9)</f>
        <v>6.5999999999999989E-2</v>
      </c>
      <c r="G11" s="397">
        <f>SUM('Natural Gas'!J9+'Fuel Oil'!J9+Propane!J9)</f>
        <v>2.2679999999999999E-2</v>
      </c>
      <c r="H11" s="397">
        <f>SUM('Natural Gas'!K9+'Fuel Oil'!K9+Propane!K9)</f>
        <v>3.8400000000000004E-2</v>
      </c>
      <c r="I11" s="397">
        <f>SUM('Natural Gas'!L9+'Fuel Oil'!L9+Propane!L9)</f>
        <v>5.9999999999999993E-6</v>
      </c>
      <c r="J11" s="514">
        <f>SUM('Natural Gas'!M9+'Fuel Oil'!M9+Propane!M9)</f>
        <v>1.2117599999999999</v>
      </c>
      <c r="K11" s="515"/>
      <c r="L11" s="396">
        <f>AVERAGE(B5:B11)</f>
        <v>1.2</v>
      </c>
      <c r="M11" s="397">
        <f t="shared" ref="M11:T11" si="7">AVERAGE(C5:C11)</f>
        <v>7.1999999999999989E-3</v>
      </c>
      <c r="N11" s="397">
        <f t="shared" si="7"/>
        <v>1.0079999999999998</v>
      </c>
      <c r="O11" s="397">
        <f t="shared" si="7"/>
        <v>9.1199999999999976E-2</v>
      </c>
      <c r="P11" s="397">
        <f t="shared" si="7"/>
        <v>6.5999999999999989E-2</v>
      </c>
      <c r="Q11" s="397">
        <f t="shared" si="7"/>
        <v>2.2680000000000002E-2</v>
      </c>
      <c r="R11" s="397">
        <f t="shared" si="7"/>
        <v>3.8399999999999997E-2</v>
      </c>
      <c r="S11" s="397">
        <f t="shared" si="7"/>
        <v>5.9999999999999985E-6</v>
      </c>
      <c r="T11" s="514">
        <f t="shared" si="7"/>
        <v>1.2117599999999999</v>
      </c>
      <c r="V11" s="520">
        <f>SUM(B$5:B11)</f>
        <v>8.4</v>
      </c>
      <c r="W11" s="520">
        <f>SUM(C$5:C11)</f>
        <v>5.0399999999999993E-2</v>
      </c>
      <c r="X11" s="520">
        <f>SUM(D$5:D11)</f>
        <v>7.0559999999999992</v>
      </c>
      <c r="Y11" s="520">
        <f>SUM(E$5:E11)</f>
        <v>0.63839999999999986</v>
      </c>
      <c r="Z11" s="520">
        <f>SUM(F$5:F11)</f>
        <v>0.46199999999999997</v>
      </c>
      <c r="AA11" s="520">
        <f>SUM(G$5:G11)</f>
        <v>0.15876000000000001</v>
      </c>
      <c r="AB11" s="520">
        <f>SUM(H$5:H11)</f>
        <v>0.26879999999999998</v>
      </c>
      <c r="AC11" s="520">
        <f>SUM(I$5:I11)</f>
        <v>4.1999999999999991E-5</v>
      </c>
      <c r="AD11" s="520">
        <f>SUM(J$5:J11)</f>
        <v>8.4823199999999996</v>
      </c>
    </row>
    <row r="12" spans="1:30">
      <c r="A12" s="140">
        <v>39661</v>
      </c>
      <c r="B12" s="396">
        <f>SUM('Natural Gas'!E10+'Fuel Oil'!E10+Propane!E10)</f>
        <v>1.2</v>
      </c>
      <c r="C12" s="397">
        <f>SUM('Natural Gas'!F10+'Fuel Oil'!F10+Propane!F10)</f>
        <v>7.1999999999999998E-3</v>
      </c>
      <c r="D12" s="397">
        <f>SUM('Natural Gas'!G10+'Fuel Oil'!G10+Propane!G10)</f>
        <v>1.0079999999999998</v>
      </c>
      <c r="E12" s="397">
        <f>SUM('Natural Gas'!H10+'Fuel Oil'!H10+Propane!H10)</f>
        <v>9.1199999999999989E-2</v>
      </c>
      <c r="F12" s="397">
        <f>SUM('Natural Gas'!I10+'Fuel Oil'!I10+Propane!I10)</f>
        <v>6.5999999999999989E-2</v>
      </c>
      <c r="G12" s="397">
        <f>SUM('Natural Gas'!J10+'Fuel Oil'!J10+Propane!J10)</f>
        <v>2.2679999999999999E-2</v>
      </c>
      <c r="H12" s="397">
        <f>SUM('Natural Gas'!K10+'Fuel Oil'!K10+Propane!K10)</f>
        <v>3.8400000000000004E-2</v>
      </c>
      <c r="I12" s="397">
        <f>SUM('Natural Gas'!L10+'Fuel Oil'!L10+Propane!L10)</f>
        <v>5.9999999999999993E-6</v>
      </c>
      <c r="J12" s="514">
        <f>SUM('Natural Gas'!M10+'Fuel Oil'!M10+Propane!M10)</f>
        <v>1.2117599999999999</v>
      </c>
      <c r="K12" s="516"/>
      <c r="L12" s="396">
        <f>AVERAGE(B5:B12)</f>
        <v>1.2</v>
      </c>
      <c r="M12" s="397">
        <f t="shared" ref="M12:T12" si="8">AVERAGE(C5:C12)</f>
        <v>7.1999999999999989E-3</v>
      </c>
      <c r="N12" s="397">
        <f t="shared" si="8"/>
        <v>1.0079999999999998</v>
      </c>
      <c r="O12" s="397">
        <f t="shared" si="8"/>
        <v>9.1199999999999976E-2</v>
      </c>
      <c r="P12" s="397">
        <f t="shared" si="8"/>
        <v>6.5999999999999989E-2</v>
      </c>
      <c r="Q12" s="397">
        <f t="shared" si="8"/>
        <v>2.2680000000000002E-2</v>
      </c>
      <c r="R12" s="397">
        <f t="shared" si="8"/>
        <v>3.8399999999999997E-2</v>
      </c>
      <c r="S12" s="397">
        <f t="shared" si="8"/>
        <v>5.9999999999999985E-6</v>
      </c>
      <c r="T12" s="514">
        <f t="shared" si="8"/>
        <v>1.2117599999999999</v>
      </c>
      <c r="V12" s="520">
        <f>SUM(B$5:B12)</f>
        <v>9.6</v>
      </c>
      <c r="W12" s="520">
        <f>SUM(C$5:C12)</f>
        <v>5.7599999999999991E-2</v>
      </c>
      <c r="X12" s="520">
        <f>SUM(D$5:D12)</f>
        <v>8.0639999999999983</v>
      </c>
      <c r="Y12" s="520">
        <f>SUM(E$5:E12)</f>
        <v>0.7295999999999998</v>
      </c>
      <c r="Z12" s="520">
        <f>SUM(F$5:F12)</f>
        <v>0.52799999999999991</v>
      </c>
      <c r="AA12" s="520">
        <f>SUM(G$5:G12)</f>
        <v>0.18144000000000002</v>
      </c>
      <c r="AB12" s="520">
        <f>SUM(H$5:H12)</f>
        <v>0.30719999999999997</v>
      </c>
      <c r="AC12" s="520">
        <f>SUM(I$5:I12)</f>
        <v>4.7999999999999988E-5</v>
      </c>
      <c r="AD12" s="520">
        <f>SUM(J$5:J12)</f>
        <v>9.6940799999999996</v>
      </c>
    </row>
    <row r="13" spans="1:30">
      <c r="A13" s="140">
        <v>39692</v>
      </c>
      <c r="B13" s="396">
        <f>SUM('Natural Gas'!E11+'Fuel Oil'!E11+Propane!E11)</f>
        <v>1.2</v>
      </c>
      <c r="C13" s="397">
        <f>SUM('Natural Gas'!F11+'Fuel Oil'!F11+Propane!F11)</f>
        <v>7.1999999999999998E-3</v>
      </c>
      <c r="D13" s="397">
        <f>SUM('Natural Gas'!G11+'Fuel Oil'!G11+Propane!G11)</f>
        <v>1.0079999999999998</v>
      </c>
      <c r="E13" s="397">
        <f>SUM('Natural Gas'!H11+'Fuel Oil'!H11+Propane!H11)</f>
        <v>9.1199999999999989E-2</v>
      </c>
      <c r="F13" s="397">
        <f>SUM('Natural Gas'!I11+'Fuel Oil'!I11+Propane!I11)</f>
        <v>6.5999999999999989E-2</v>
      </c>
      <c r="G13" s="397">
        <f>SUM('Natural Gas'!J11+'Fuel Oil'!J11+Propane!J11)</f>
        <v>2.2679999999999999E-2</v>
      </c>
      <c r="H13" s="397">
        <f>SUM('Natural Gas'!K11+'Fuel Oil'!K11+Propane!K11)</f>
        <v>3.8400000000000004E-2</v>
      </c>
      <c r="I13" s="397">
        <f>SUM('Natural Gas'!L11+'Fuel Oil'!L11+Propane!L11)</f>
        <v>5.9999999999999993E-6</v>
      </c>
      <c r="J13" s="514">
        <f>SUM('Natural Gas'!M11+'Fuel Oil'!M11+Propane!M11)</f>
        <v>1.2117599999999999</v>
      </c>
      <c r="K13" s="516"/>
      <c r="L13" s="396">
        <f>AVERAGE(B5:B13)</f>
        <v>1.2</v>
      </c>
      <c r="M13" s="397">
        <f t="shared" ref="M13:T13" si="9">AVERAGE(C5:C13)</f>
        <v>7.1999999999999998E-3</v>
      </c>
      <c r="N13" s="397">
        <f t="shared" si="9"/>
        <v>1.0079999999999998</v>
      </c>
      <c r="O13" s="397">
        <f t="shared" si="9"/>
        <v>9.1199999999999976E-2</v>
      </c>
      <c r="P13" s="397">
        <f t="shared" si="9"/>
        <v>6.5999999999999989E-2</v>
      </c>
      <c r="Q13" s="397">
        <f t="shared" si="9"/>
        <v>2.2680000000000002E-2</v>
      </c>
      <c r="R13" s="397">
        <f t="shared" si="9"/>
        <v>3.8399999999999997E-2</v>
      </c>
      <c r="S13" s="397">
        <f t="shared" si="9"/>
        <v>5.9999999999999985E-6</v>
      </c>
      <c r="T13" s="514">
        <f t="shared" si="9"/>
        <v>1.2117599999999999</v>
      </c>
      <c r="V13" s="520">
        <f>SUM(B$5:B13)</f>
        <v>10.799999999999999</v>
      </c>
      <c r="W13" s="520">
        <f>SUM(C$5:C13)</f>
        <v>6.4799999999999996E-2</v>
      </c>
      <c r="X13" s="520">
        <f>SUM(D$5:D13)</f>
        <v>9.0719999999999974</v>
      </c>
      <c r="Y13" s="520">
        <f>SUM(E$5:E13)</f>
        <v>0.82079999999999975</v>
      </c>
      <c r="Z13" s="520">
        <f>SUM(F$5:F13)</f>
        <v>0.59399999999999986</v>
      </c>
      <c r="AA13" s="520">
        <f>SUM(G$5:G13)</f>
        <v>0.20412000000000002</v>
      </c>
      <c r="AB13" s="520">
        <f>SUM(H$5:H13)</f>
        <v>0.34559999999999996</v>
      </c>
      <c r="AC13" s="520">
        <f>SUM(I$5:I13)</f>
        <v>5.3999999999999984E-5</v>
      </c>
      <c r="AD13" s="520">
        <f>SUM(J$5:J13)</f>
        <v>10.90584</v>
      </c>
    </row>
    <row r="14" spans="1:30">
      <c r="A14" s="140">
        <v>39722</v>
      </c>
      <c r="B14" s="396">
        <f>SUM('Natural Gas'!E12+'Fuel Oil'!E12+Propane!E12)</f>
        <v>1.2</v>
      </c>
      <c r="C14" s="397">
        <f>SUM('Natural Gas'!F12+'Fuel Oil'!F12+Propane!F12)</f>
        <v>7.1999999999999998E-3</v>
      </c>
      <c r="D14" s="397">
        <f>SUM('Natural Gas'!G12+'Fuel Oil'!G12+Propane!G12)</f>
        <v>1.0079999999999998</v>
      </c>
      <c r="E14" s="397">
        <f>SUM('Natural Gas'!H12+'Fuel Oil'!H12+Propane!H12)</f>
        <v>9.1199999999999989E-2</v>
      </c>
      <c r="F14" s="397">
        <f>SUM('Natural Gas'!I12+'Fuel Oil'!I12+Propane!I12)</f>
        <v>6.5999999999999989E-2</v>
      </c>
      <c r="G14" s="397">
        <f>SUM('Natural Gas'!J12+'Fuel Oil'!J12+Propane!J12)</f>
        <v>2.2679999999999999E-2</v>
      </c>
      <c r="H14" s="397">
        <f>SUM('Natural Gas'!K12+'Fuel Oil'!K12+Propane!K12)</f>
        <v>3.8400000000000004E-2</v>
      </c>
      <c r="I14" s="397">
        <f>SUM('Natural Gas'!L12+'Fuel Oil'!L12+Propane!L12)</f>
        <v>5.9999999999999993E-6</v>
      </c>
      <c r="J14" s="514">
        <f>SUM('Natural Gas'!M12+'Fuel Oil'!M12+Propane!M12)</f>
        <v>1.2117599999999999</v>
      </c>
      <c r="K14" s="516"/>
      <c r="L14" s="396">
        <f>AVERAGE(B5:B14)</f>
        <v>1.1999999999999997</v>
      </c>
      <c r="M14" s="397">
        <f t="shared" ref="M14:T14" si="10">AVERAGE(C5:C14)</f>
        <v>7.1999999999999998E-3</v>
      </c>
      <c r="N14" s="397">
        <f t="shared" si="10"/>
        <v>1.0079999999999996</v>
      </c>
      <c r="O14" s="397">
        <f t="shared" si="10"/>
        <v>9.1199999999999976E-2</v>
      </c>
      <c r="P14" s="397">
        <f t="shared" si="10"/>
        <v>6.5999999999999975E-2</v>
      </c>
      <c r="Q14" s="397">
        <f t="shared" si="10"/>
        <v>2.2680000000000002E-2</v>
      </c>
      <c r="R14" s="397">
        <f t="shared" si="10"/>
        <v>3.8399999999999997E-2</v>
      </c>
      <c r="S14" s="397">
        <f t="shared" si="10"/>
        <v>5.9999999999999985E-6</v>
      </c>
      <c r="T14" s="514">
        <f t="shared" si="10"/>
        <v>1.2117599999999999</v>
      </c>
      <c r="V14" s="520">
        <f>SUM(B$5:B14)</f>
        <v>11.999999999999998</v>
      </c>
      <c r="W14" s="520">
        <f>SUM(C$5:C14)</f>
        <v>7.1999999999999995E-2</v>
      </c>
      <c r="X14" s="520">
        <f>SUM(D$5:D14)</f>
        <v>10.079999999999997</v>
      </c>
      <c r="Y14" s="520">
        <f>SUM(E$5:E14)</f>
        <v>0.9119999999999997</v>
      </c>
      <c r="Z14" s="520">
        <f>SUM(F$5:F14)</f>
        <v>0.65999999999999981</v>
      </c>
      <c r="AA14" s="520">
        <f>SUM(G$5:G14)</f>
        <v>0.22680000000000003</v>
      </c>
      <c r="AB14" s="520">
        <f>SUM(H$5:H14)</f>
        <v>0.38399999999999995</v>
      </c>
      <c r="AC14" s="520">
        <f>SUM(I$5:I14)</f>
        <v>5.9999999999999981E-5</v>
      </c>
      <c r="AD14" s="520">
        <f>SUM(J$5:J14)</f>
        <v>12.117599999999999</v>
      </c>
    </row>
    <row r="15" spans="1:30">
      <c r="A15" s="140">
        <v>39753</v>
      </c>
      <c r="B15" s="396">
        <f>SUM('Natural Gas'!E13+'Fuel Oil'!E13+Propane!E13)</f>
        <v>1.2</v>
      </c>
      <c r="C15" s="397">
        <f>SUM('Natural Gas'!F13+'Fuel Oil'!F13+Propane!F13)</f>
        <v>7.1999999999999998E-3</v>
      </c>
      <c r="D15" s="397">
        <f>SUM('Natural Gas'!G13+'Fuel Oil'!G13+Propane!G13)</f>
        <v>1.0079999999999998</v>
      </c>
      <c r="E15" s="397">
        <f>SUM('Natural Gas'!H13+'Fuel Oil'!H13+Propane!H13)</f>
        <v>9.1199999999999989E-2</v>
      </c>
      <c r="F15" s="397">
        <f>SUM('Natural Gas'!I13+'Fuel Oil'!I13+Propane!I13)</f>
        <v>6.5999999999999989E-2</v>
      </c>
      <c r="G15" s="397">
        <f>SUM('Natural Gas'!J13+'Fuel Oil'!J13+Propane!J13)</f>
        <v>2.2679999999999999E-2</v>
      </c>
      <c r="H15" s="397">
        <f>SUM('Natural Gas'!K13+'Fuel Oil'!K13+Propane!K13)</f>
        <v>3.8400000000000004E-2</v>
      </c>
      <c r="I15" s="397">
        <f>SUM('Natural Gas'!L13+'Fuel Oil'!L13+Propane!L13)</f>
        <v>5.9999999999999993E-6</v>
      </c>
      <c r="J15" s="514">
        <f>SUM('Natural Gas'!M13+'Fuel Oil'!M13+Propane!M13)</f>
        <v>1.2117599999999999</v>
      </c>
      <c r="K15" s="516"/>
      <c r="L15" s="396">
        <f>AVERAGE(B5:B15)</f>
        <v>1.1999999999999997</v>
      </c>
      <c r="M15" s="397">
        <f t="shared" ref="M15:T15" si="11">AVERAGE(C5:C15)</f>
        <v>7.1999999999999989E-3</v>
      </c>
      <c r="N15" s="397">
        <f t="shared" si="11"/>
        <v>1.0079999999999996</v>
      </c>
      <c r="O15" s="397">
        <f t="shared" si="11"/>
        <v>9.1199999999999962E-2</v>
      </c>
      <c r="P15" s="397">
        <f t="shared" si="11"/>
        <v>6.5999999999999975E-2</v>
      </c>
      <c r="Q15" s="397">
        <f t="shared" si="11"/>
        <v>2.2680000000000002E-2</v>
      </c>
      <c r="R15" s="397">
        <f t="shared" si="11"/>
        <v>3.8399999999999997E-2</v>
      </c>
      <c r="S15" s="397">
        <f t="shared" si="11"/>
        <v>5.9999999999999976E-6</v>
      </c>
      <c r="T15" s="514">
        <f t="shared" si="11"/>
        <v>1.2117599999999999</v>
      </c>
      <c r="V15" s="520">
        <f>SUM(B$5:B15)</f>
        <v>13.199999999999998</v>
      </c>
      <c r="W15" s="520">
        <f>SUM(C$5:C15)</f>
        <v>7.9199999999999993E-2</v>
      </c>
      <c r="X15" s="520">
        <f>SUM(D$5:D15)</f>
        <v>11.087999999999996</v>
      </c>
      <c r="Y15" s="520">
        <f>SUM(E$5:E15)</f>
        <v>1.0031999999999996</v>
      </c>
      <c r="Z15" s="520">
        <f>SUM(F$5:F15)</f>
        <v>0.72599999999999976</v>
      </c>
      <c r="AA15" s="520">
        <f>SUM(G$5:G15)</f>
        <v>0.24948000000000004</v>
      </c>
      <c r="AB15" s="520">
        <f>SUM(H$5:H15)</f>
        <v>0.42239999999999994</v>
      </c>
      <c r="AC15" s="520">
        <f>SUM(I$5:I15)</f>
        <v>6.5999999999999978E-5</v>
      </c>
      <c r="AD15" s="520">
        <f>SUM(J$5:J15)</f>
        <v>13.329359999999999</v>
      </c>
    </row>
    <row r="16" spans="1:30" ht="15.75" thickBot="1">
      <c r="A16" s="140">
        <v>39783</v>
      </c>
      <c r="B16" s="400">
        <f>SUM('Natural Gas'!E14+'Fuel Oil'!E14+Propane!E14)</f>
        <v>1.2</v>
      </c>
      <c r="C16" s="401">
        <f>SUM('Natural Gas'!F14+'Fuel Oil'!F14+Propane!F14)</f>
        <v>7.1999999999999998E-3</v>
      </c>
      <c r="D16" s="401">
        <f>SUM('Natural Gas'!G14+'Fuel Oil'!G14+Propane!G14)</f>
        <v>1.0079999999999998</v>
      </c>
      <c r="E16" s="401">
        <f>SUM('Natural Gas'!H14+'Fuel Oil'!H14+Propane!H14)</f>
        <v>9.1199999999999989E-2</v>
      </c>
      <c r="F16" s="401">
        <f>SUM('Natural Gas'!I14+'Fuel Oil'!I14+Propane!I14)</f>
        <v>6.5999999999999989E-2</v>
      </c>
      <c r="G16" s="401">
        <f>SUM('Natural Gas'!J14+'Fuel Oil'!J14+Propane!J14)</f>
        <v>2.2679999999999999E-2</v>
      </c>
      <c r="H16" s="401">
        <f>SUM('Natural Gas'!K14+'Fuel Oil'!K14+Propane!K14)</f>
        <v>3.8400000000000004E-2</v>
      </c>
      <c r="I16" s="401">
        <f>SUM('Natural Gas'!L14+'Fuel Oil'!L14+Propane!L14)</f>
        <v>5.9999999999999993E-6</v>
      </c>
      <c r="J16" s="517">
        <f>SUM('Natural Gas'!M14+'Fuel Oil'!M14+Propane!M14)</f>
        <v>1.2117599999999999</v>
      </c>
      <c r="K16" s="516"/>
      <c r="L16" s="400">
        <f>AVERAGE(B5:B16)</f>
        <v>1.1999999999999997</v>
      </c>
      <c r="M16" s="401">
        <f t="shared" ref="M16:T16" si="12">AVERAGE(C5:C16)</f>
        <v>7.1999999999999989E-3</v>
      </c>
      <c r="N16" s="401">
        <f t="shared" si="12"/>
        <v>1.0079999999999996</v>
      </c>
      <c r="O16" s="401">
        <f t="shared" si="12"/>
        <v>9.1199999999999962E-2</v>
      </c>
      <c r="P16" s="401">
        <f t="shared" si="12"/>
        <v>6.5999999999999975E-2</v>
      </c>
      <c r="Q16" s="401">
        <f t="shared" si="12"/>
        <v>2.2680000000000002E-2</v>
      </c>
      <c r="R16" s="401">
        <f t="shared" si="12"/>
        <v>3.8399999999999997E-2</v>
      </c>
      <c r="S16" s="401">
        <f t="shared" si="12"/>
        <v>5.9999999999999976E-6</v>
      </c>
      <c r="T16" s="517">
        <f t="shared" si="12"/>
        <v>1.2117599999999999</v>
      </c>
      <c r="V16" s="522">
        <f>SUM(B$5:B16)</f>
        <v>14.399999999999997</v>
      </c>
      <c r="W16" s="522">
        <f>SUM(C$5:C16)</f>
        <v>8.6399999999999991E-2</v>
      </c>
      <c r="X16" s="522">
        <f>SUM(D$5:D16)</f>
        <v>12.095999999999995</v>
      </c>
      <c r="Y16" s="522">
        <f>SUM(E$5:E16)</f>
        <v>1.0943999999999996</v>
      </c>
      <c r="Z16" s="522">
        <f>SUM(F$5:F16)</f>
        <v>0.7919999999999997</v>
      </c>
      <c r="AA16" s="522">
        <f>SUM(G$5:G16)</f>
        <v>0.27216000000000001</v>
      </c>
      <c r="AB16" s="522">
        <f>SUM(H$5:H16)</f>
        <v>0.46079999999999993</v>
      </c>
      <c r="AC16" s="522">
        <f>SUM(I$5:I16)</f>
        <v>7.1999999999999975E-5</v>
      </c>
      <c r="AD16" s="522">
        <f>SUM(J$5:J16)</f>
        <v>14.541119999999999</v>
      </c>
    </row>
    <row r="17" spans="1:30" ht="16.5" thickTop="1" thickBot="1">
      <c r="A17" s="386" t="s">
        <v>24</v>
      </c>
      <c r="B17" s="404">
        <f t="shared" ref="B17:J17" si="13">SUM(B5:B16)</f>
        <v>14.399999999999997</v>
      </c>
      <c r="C17" s="405">
        <f t="shared" si="13"/>
        <v>8.6399999999999991E-2</v>
      </c>
      <c r="D17" s="405">
        <f t="shared" si="13"/>
        <v>12.095999999999995</v>
      </c>
      <c r="E17" s="405">
        <f t="shared" si="13"/>
        <v>1.0943999999999996</v>
      </c>
      <c r="F17" s="405">
        <f t="shared" si="13"/>
        <v>0.7919999999999997</v>
      </c>
      <c r="G17" s="405">
        <f t="shared" si="13"/>
        <v>0.27216000000000001</v>
      </c>
      <c r="H17" s="405">
        <f t="shared" si="13"/>
        <v>0.46079999999999993</v>
      </c>
      <c r="I17" s="405">
        <f t="shared" si="13"/>
        <v>7.1999999999999975E-5</v>
      </c>
      <c r="J17" s="406">
        <f t="shared" si="13"/>
        <v>14.541119999999999</v>
      </c>
      <c r="K17" s="516"/>
      <c r="L17" s="404">
        <f t="shared" ref="L17:T17" si="14">SUM(L5:L16)</f>
        <v>14.399999999999997</v>
      </c>
      <c r="M17" s="405">
        <f t="shared" si="14"/>
        <v>8.6399999999999991E-2</v>
      </c>
      <c r="N17" s="405">
        <f t="shared" si="14"/>
        <v>12.095999999999995</v>
      </c>
      <c r="O17" s="405">
        <f t="shared" si="14"/>
        <v>1.0943999999999996</v>
      </c>
      <c r="P17" s="405">
        <f t="shared" si="14"/>
        <v>0.7919999999999997</v>
      </c>
      <c r="Q17" s="405">
        <f t="shared" si="14"/>
        <v>0.27216000000000001</v>
      </c>
      <c r="R17" s="405">
        <f t="shared" si="14"/>
        <v>0.46079999999999993</v>
      </c>
      <c r="S17" s="405">
        <f t="shared" si="14"/>
        <v>7.1999999999999975E-5</v>
      </c>
      <c r="T17" s="406">
        <f t="shared" si="14"/>
        <v>14.541119999999999</v>
      </c>
      <c r="V17" s="521">
        <f>SUM(V5:V16)</f>
        <v>93.6</v>
      </c>
      <c r="W17" s="521">
        <f t="shared" ref="W17:AD17" si="15">SUM(W5:W16)</f>
        <v>0.56159999999999999</v>
      </c>
      <c r="X17" s="521">
        <f t="shared" si="15"/>
        <v>78.623999999999981</v>
      </c>
      <c r="Y17" s="521">
        <f t="shared" si="15"/>
        <v>7.1135999999999981</v>
      </c>
      <c r="Z17" s="521">
        <f t="shared" si="15"/>
        <v>5.1479999999999988</v>
      </c>
      <c r="AA17" s="521">
        <f t="shared" si="15"/>
        <v>1.7690399999999999</v>
      </c>
      <c r="AB17" s="521">
        <f t="shared" si="15"/>
        <v>2.9951999999999996</v>
      </c>
      <c r="AC17" s="521">
        <f t="shared" si="15"/>
        <v>4.6799999999999988E-4</v>
      </c>
      <c r="AD17" s="521">
        <f t="shared" si="15"/>
        <v>94.51728</v>
      </c>
    </row>
    <row r="18" spans="1:30">
      <c r="A18" s="140"/>
      <c r="B18" s="351"/>
      <c r="C18" s="351"/>
      <c r="D18" s="351"/>
      <c r="E18" s="351"/>
      <c r="F18" s="351"/>
      <c r="G18" s="351"/>
      <c r="H18" s="383"/>
      <c r="I18" s="350"/>
      <c r="J18" s="350"/>
      <c r="K18" s="516"/>
      <c r="L18" s="351"/>
      <c r="M18" s="351"/>
      <c r="N18" s="351"/>
      <c r="O18" s="351"/>
      <c r="P18" s="351"/>
      <c r="Q18" s="351"/>
      <c r="R18" s="383"/>
      <c r="S18" s="350"/>
      <c r="T18" s="350"/>
    </row>
    <row r="19" spans="1:30">
      <c r="A19" s="140">
        <v>39814</v>
      </c>
      <c r="B19" s="396">
        <f>SUM('Natural Gas'!E17+'Fuel Oil'!E17+Propane!E17)</f>
        <v>1.2</v>
      </c>
      <c r="C19" s="397">
        <f>SUM('Natural Gas'!F17+'Fuel Oil'!F17+Propane!F17)</f>
        <v>7.1999999999999998E-3</v>
      </c>
      <c r="D19" s="397">
        <f>SUM('Natural Gas'!G17+'Fuel Oil'!G17+Propane!G17)</f>
        <v>1.0079999999999998</v>
      </c>
      <c r="E19" s="397">
        <f>SUM('Natural Gas'!H17+'Fuel Oil'!H17+Propane!H17)</f>
        <v>9.1199999999999989E-2</v>
      </c>
      <c r="F19" s="397">
        <f>SUM('Natural Gas'!I17+'Fuel Oil'!I17+Propane!I17)</f>
        <v>6.5999999999999989E-2</v>
      </c>
      <c r="G19" s="397">
        <f>SUM('Natural Gas'!J17+'Fuel Oil'!J17+Propane!J17)</f>
        <v>2.2679999999999999E-2</v>
      </c>
      <c r="H19" s="397">
        <f>SUM('Natural Gas'!K17+'Fuel Oil'!K17+Propane!K17)</f>
        <v>3.8400000000000004E-2</v>
      </c>
      <c r="I19" s="397">
        <f>SUM('Natural Gas'!L17+'Fuel Oil'!L17+Propane!L17)</f>
        <v>5.9999999999999993E-6</v>
      </c>
      <c r="J19" s="514">
        <f>SUM('Natural Gas'!M17+'Fuel Oil'!M17+Propane!M17)</f>
        <v>1.2117599999999999</v>
      </c>
      <c r="K19" s="516"/>
      <c r="L19" s="396">
        <f>SUM(B6+B7+B8+B9+B10+B11+B12+B13+B14+B15+B16+B19)/12</f>
        <v>1.1999999999999997</v>
      </c>
      <c r="M19" s="397">
        <f t="shared" ref="M19:T19" si="16">SUM(C6+C7+C8+C9+C10+C11+C12+C13+C14+C15+C16+C19)/12</f>
        <v>7.1999999999999989E-3</v>
      </c>
      <c r="N19" s="397">
        <f t="shared" si="16"/>
        <v>1.0079999999999996</v>
      </c>
      <c r="O19" s="397">
        <f t="shared" si="16"/>
        <v>9.1199999999999962E-2</v>
      </c>
      <c r="P19" s="397">
        <f t="shared" si="16"/>
        <v>6.5999999999999975E-2</v>
      </c>
      <c r="Q19" s="397">
        <f t="shared" si="16"/>
        <v>2.2680000000000002E-2</v>
      </c>
      <c r="R19" s="397">
        <f t="shared" si="16"/>
        <v>3.8399999999999997E-2</v>
      </c>
      <c r="S19" s="397">
        <f t="shared" si="16"/>
        <v>5.9999999999999976E-6</v>
      </c>
      <c r="T19" s="514">
        <f t="shared" si="16"/>
        <v>1.2117599999999999</v>
      </c>
      <c r="V19" s="520">
        <f t="shared" ref="V19:AD19" si="17">SUM(B6:B16)+B19</f>
        <v>14.399999999999997</v>
      </c>
      <c r="W19" s="520">
        <f t="shared" si="17"/>
        <v>8.6399999999999991E-2</v>
      </c>
      <c r="X19" s="520">
        <f t="shared" si="17"/>
        <v>12.095999999999995</v>
      </c>
      <c r="Y19" s="520">
        <f t="shared" si="17"/>
        <v>1.0943999999999996</v>
      </c>
      <c r="Z19" s="520">
        <f t="shared" si="17"/>
        <v>0.7919999999999997</v>
      </c>
      <c r="AA19" s="520">
        <f t="shared" si="17"/>
        <v>0.27216000000000001</v>
      </c>
      <c r="AB19" s="520">
        <f t="shared" si="17"/>
        <v>0.46079999999999993</v>
      </c>
      <c r="AC19" s="520">
        <f t="shared" si="17"/>
        <v>7.1999999999999975E-5</v>
      </c>
      <c r="AD19" s="520">
        <f t="shared" si="17"/>
        <v>14.541119999999999</v>
      </c>
    </row>
    <row r="20" spans="1:30">
      <c r="A20" s="140">
        <v>39845</v>
      </c>
      <c r="B20" s="396">
        <f>SUM('Natural Gas'!E18+'Fuel Oil'!E18+Propane!E18)</f>
        <v>1.2</v>
      </c>
      <c r="C20" s="397">
        <f>SUM('Natural Gas'!F18+'Fuel Oil'!F18+Propane!F18)</f>
        <v>7.1999999999999998E-3</v>
      </c>
      <c r="D20" s="397">
        <f>SUM('Natural Gas'!G18+'Fuel Oil'!G18+Propane!G18)</f>
        <v>1.0079999999999998</v>
      </c>
      <c r="E20" s="397">
        <f>SUM('Natural Gas'!H18+'Fuel Oil'!H18+Propane!H18)</f>
        <v>9.1199999999999989E-2</v>
      </c>
      <c r="F20" s="397">
        <f>SUM('Natural Gas'!I18+'Fuel Oil'!I18+Propane!I18)</f>
        <v>6.5999999999999989E-2</v>
      </c>
      <c r="G20" s="397">
        <f>SUM('Natural Gas'!J18+'Fuel Oil'!J18+Propane!J18)</f>
        <v>2.2679999999999999E-2</v>
      </c>
      <c r="H20" s="397">
        <f>SUM('Natural Gas'!K18+'Fuel Oil'!K18+Propane!K18)</f>
        <v>3.8400000000000004E-2</v>
      </c>
      <c r="I20" s="397">
        <f>SUM('Natural Gas'!L18+'Fuel Oil'!L18+Propane!L18)</f>
        <v>5.9999999999999993E-6</v>
      </c>
      <c r="J20" s="514">
        <f>SUM('Natural Gas'!M18+'Fuel Oil'!M18+Propane!M18)</f>
        <v>1.2117599999999999</v>
      </c>
      <c r="K20" s="516"/>
      <c r="L20" s="396">
        <f>SUM(B7+B8+B9+B10+B11+B12+B13+B14+B15+B16+B19+B20)/12</f>
        <v>1.1999999999999997</v>
      </c>
      <c r="M20" s="397">
        <f t="shared" ref="M20:T20" si="18">SUM(C7+C8+C9+C10+C11+C12+C13+C14+C15+C16+C19+C20)/12</f>
        <v>7.1999999999999989E-3</v>
      </c>
      <c r="N20" s="397">
        <f t="shared" si="18"/>
        <v>1.0079999999999996</v>
      </c>
      <c r="O20" s="397">
        <f t="shared" si="18"/>
        <v>9.1199999999999962E-2</v>
      </c>
      <c r="P20" s="397">
        <f t="shared" si="18"/>
        <v>6.5999999999999975E-2</v>
      </c>
      <c r="Q20" s="397">
        <f t="shared" si="18"/>
        <v>2.2680000000000002E-2</v>
      </c>
      <c r="R20" s="397">
        <f t="shared" si="18"/>
        <v>3.8399999999999997E-2</v>
      </c>
      <c r="S20" s="397">
        <f t="shared" si="18"/>
        <v>5.9999999999999976E-6</v>
      </c>
      <c r="T20" s="514">
        <f t="shared" si="18"/>
        <v>1.2117599999999999</v>
      </c>
      <c r="V20" s="520">
        <f t="shared" ref="V20:AD20" si="19">SUM(B7:B16)+B19+B20</f>
        <v>14.399999999999997</v>
      </c>
      <c r="W20" s="520">
        <f t="shared" si="19"/>
        <v>8.6399999999999991E-2</v>
      </c>
      <c r="X20" s="520">
        <f t="shared" si="19"/>
        <v>12.095999999999995</v>
      </c>
      <c r="Y20" s="520">
        <f t="shared" si="19"/>
        <v>1.0943999999999996</v>
      </c>
      <c r="Z20" s="520">
        <f t="shared" si="19"/>
        <v>0.7919999999999997</v>
      </c>
      <c r="AA20" s="520">
        <f t="shared" si="19"/>
        <v>0.27216000000000001</v>
      </c>
      <c r="AB20" s="520">
        <f t="shared" si="19"/>
        <v>0.46079999999999993</v>
      </c>
      <c r="AC20" s="520">
        <f t="shared" si="19"/>
        <v>7.1999999999999975E-5</v>
      </c>
      <c r="AD20" s="520">
        <f t="shared" si="19"/>
        <v>14.541119999999999</v>
      </c>
    </row>
    <row r="21" spans="1:30">
      <c r="A21" s="140">
        <v>39873</v>
      </c>
      <c r="B21" s="396">
        <f>SUM('Natural Gas'!E19+'Fuel Oil'!E19+Propane!E19)</f>
        <v>1.2</v>
      </c>
      <c r="C21" s="397">
        <f>SUM('Natural Gas'!F19+'Fuel Oil'!F19+Propane!F19)</f>
        <v>7.1999999999999998E-3</v>
      </c>
      <c r="D21" s="397">
        <f>SUM('Natural Gas'!G19+'Fuel Oil'!G19+Propane!G19)</f>
        <v>1.0079999999999998</v>
      </c>
      <c r="E21" s="397">
        <f>SUM('Natural Gas'!H19+'Fuel Oil'!H19+Propane!H19)</f>
        <v>9.1199999999999989E-2</v>
      </c>
      <c r="F21" s="397">
        <f>SUM('Natural Gas'!I19+'Fuel Oil'!I19+Propane!I19)</f>
        <v>6.5999999999999989E-2</v>
      </c>
      <c r="G21" s="397">
        <f>SUM('Natural Gas'!J19+'Fuel Oil'!J19+Propane!J19)</f>
        <v>2.2679999999999999E-2</v>
      </c>
      <c r="H21" s="397">
        <f>SUM('Natural Gas'!K19+'Fuel Oil'!K19+Propane!K19)</f>
        <v>3.8400000000000004E-2</v>
      </c>
      <c r="I21" s="397">
        <f>SUM('Natural Gas'!L19+'Fuel Oil'!L19+Propane!L19)</f>
        <v>5.9999999999999993E-6</v>
      </c>
      <c r="J21" s="514">
        <f>SUM('Natural Gas'!M19+'Fuel Oil'!M19+Propane!M19)</f>
        <v>1.2117599999999999</v>
      </c>
      <c r="K21" s="516"/>
      <c r="L21" s="396">
        <f>SUM(B8+B9+B10+B11+B12+B13+B14+B15+B16+B19+B20+B21)/12</f>
        <v>1.1999999999999997</v>
      </c>
      <c r="M21" s="397">
        <f t="shared" ref="M21:T21" si="20">SUM(C8+C9+C10+C11+C12+C13+C14+C15+C16+C19+C20+C21)/12</f>
        <v>7.1999999999999989E-3</v>
      </c>
      <c r="N21" s="397">
        <f t="shared" si="20"/>
        <v>1.0079999999999996</v>
      </c>
      <c r="O21" s="397">
        <f t="shared" si="20"/>
        <v>9.1199999999999962E-2</v>
      </c>
      <c r="P21" s="397">
        <f t="shared" si="20"/>
        <v>6.5999999999999975E-2</v>
      </c>
      <c r="Q21" s="397">
        <f t="shared" si="20"/>
        <v>2.2680000000000002E-2</v>
      </c>
      <c r="R21" s="397">
        <f t="shared" si="20"/>
        <v>3.8399999999999997E-2</v>
      </c>
      <c r="S21" s="397">
        <f t="shared" si="20"/>
        <v>5.9999999999999976E-6</v>
      </c>
      <c r="T21" s="514">
        <f t="shared" si="20"/>
        <v>1.2117599999999999</v>
      </c>
      <c r="V21" s="520">
        <f t="shared" ref="V21:AD21" si="21">SUM(B8:B16)+B19+B20+B21</f>
        <v>14.399999999999997</v>
      </c>
      <c r="W21" s="520">
        <f t="shared" si="21"/>
        <v>8.6399999999999991E-2</v>
      </c>
      <c r="X21" s="520">
        <f t="shared" si="21"/>
        <v>12.095999999999995</v>
      </c>
      <c r="Y21" s="520">
        <f t="shared" si="21"/>
        <v>1.0943999999999996</v>
      </c>
      <c r="Z21" s="520">
        <f t="shared" si="21"/>
        <v>0.7919999999999997</v>
      </c>
      <c r="AA21" s="520">
        <f t="shared" si="21"/>
        <v>0.27216000000000001</v>
      </c>
      <c r="AB21" s="520">
        <f t="shared" si="21"/>
        <v>0.46079999999999993</v>
      </c>
      <c r="AC21" s="520">
        <f t="shared" si="21"/>
        <v>7.1999999999999975E-5</v>
      </c>
      <c r="AD21" s="520">
        <f t="shared" si="21"/>
        <v>14.541119999999999</v>
      </c>
    </row>
    <row r="22" spans="1:30">
      <c r="A22" s="140">
        <v>39904</v>
      </c>
      <c r="B22" s="396">
        <f>SUM('Natural Gas'!E20+'Fuel Oil'!E20+Propane!E20)</f>
        <v>0</v>
      </c>
      <c r="C22" s="397">
        <f>SUM('Natural Gas'!F20+'Fuel Oil'!F20+Propane!F20)</f>
        <v>0</v>
      </c>
      <c r="D22" s="397">
        <f>SUM('Natural Gas'!G20+'Fuel Oil'!G20+Propane!G20)</f>
        <v>0</v>
      </c>
      <c r="E22" s="397">
        <f>SUM('Natural Gas'!H20+'Fuel Oil'!H20+Propane!H20)</f>
        <v>0</v>
      </c>
      <c r="F22" s="397">
        <f>SUM('Natural Gas'!I20+'Fuel Oil'!I20+Propane!I20)</f>
        <v>0</v>
      </c>
      <c r="G22" s="397">
        <f>SUM('Natural Gas'!J20+'Fuel Oil'!J20+Propane!J20)</f>
        <v>0</v>
      </c>
      <c r="H22" s="397">
        <f>SUM('Natural Gas'!K20+'Fuel Oil'!K20+Propane!K20)</f>
        <v>0</v>
      </c>
      <c r="I22" s="397">
        <f>SUM('Natural Gas'!L20+'Fuel Oil'!L20+Propane!L20)</f>
        <v>0</v>
      </c>
      <c r="J22" s="514">
        <f>SUM('Natural Gas'!M20+'Fuel Oil'!M20+Propane!M20)</f>
        <v>0</v>
      </c>
      <c r="K22" s="516"/>
      <c r="L22" s="396">
        <f>SUM(B9+B10+B11+B12+B13+B14+B15+B16+B19+B20+B21+B22)/12</f>
        <v>1.0999999999999999</v>
      </c>
      <c r="M22" s="397">
        <f t="shared" ref="M22:T22" si="22">SUM(C9+C10+C11+C12+C13+C14+C15+C16+C19+C20+C21+C22)/12</f>
        <v>6.5999999999999991E-3</v>
      </c>
      <c r="N22" s="397">
        <f t="shared" si="22"/>
        <v>0.9239999999999996</v>
      </c>
      <c r="O22" s="397">
        <f t="shared" si="22"/>
        <v>8.3599999999999966E-2</v>
      </c>
      <c r="P22" s="397">
        <f t="shared" si="22"/>
        <v>6.0499999999999977E-2</v>
      </c>
      <c r="Q22" s="397">
        <f t="shared" si="22"/>
        <v>2.0790000000000003E-2</v>
      </c>
      <c r="R22" s="397">
        <f t="shared" si="22"/>
        <v>3.5199999999999995E-2</v>
      </c>
      <c r="S22" s="397">
        <f t="shared" si="22"/>
        <v>5.4999999999999982E-6</v>
      </c>
      <c r="T22" s="514">
        <f t="shared" si="22"/>
        <v>1.1107799999999999</v>
      </c>
      <c r="V22" s="520">
        <f t="shared" ref="V22:AD22" si="23">SUM(B9:B16)+B19+B20+B21+B22</f>
        <v>13.199999999999998</v>
      </c>
      <c r="W22" s="520">
        <f t="shared" si="23"/>
        <v>7.9199999999999993E-2</v>
      </c>
      <c r="X22" s="520">
        <f t="shared" si="23"/>
        <v>11.087999999999996</v>
      </c>
      <c r="Y22" s="520">
        <f t="shared" si="23"/>
        <v>1.0031999999999996</v>
      </c>
      <c r="Z22" s="520">
        <f t="shared" si="23"/>
        <v>0.72599999999999976</v>
      </c>
      <c r="AA22" s="520">
        <f t="shared" si="23"/>
        <v>0.24948000000000004</v>
      </c>
      <c r="AB22" s="520">
        <f t="shared" si="23"/>
        <v>0.42239999999999994</v>
      </c>
      <c r="AC22" s="520">
        <f t="shared" si="23"/>
        <v>6.5999999999999978E-5</v>
      </c>
      <c r="AD22" s="520">
        <f t="shared" si="23"/>
        <v>13.329359999999999</v>
      </c>
    </row>
    <row r="23" spans="1:30">
      <c r="A23" s="140">
        <v>39934</v>
      </c>
      <c r="B23" s="396">
        <f>SUM('Natural Gas'!E21+'Fuel Oil'!E21+Propane!E21)</f>
        <v>0</v>
      </c>
      <c r="C23" s="397">
        <f>SUM('Natural Gas'!F21+'Fuel Oil'!F21+Propane!F21)</f>
        <v>0</v>
      </c>
      <c r="D23" s="397">
        <f>SUM('Natural Gas'!G21+'Fuel Oil'!G21+Propane!G21)</f>
        <v>0</v>
      </c>
      <c r="E23" s="397">
        <f>SUM('Natural Gas'!H21+'Fuel Oil'!H21+Propane!H21)</f>
        <v>0</v>
      </c>
      <c r="F23" s="397">
        <f>SUM('Natural Gas'!I21+'Fuel Oil'!I21+Propane!I21)</f>
        <v>0</v>
      </c>
      <c r="G23" s="397">
        <f>SUM('Natural Gas'!J21+'Fuel Oil'!J21+Propane!J21)</f>
        <v>0</v>
      </c>
      <c r="H23" s="397">
        <f>SUM('Natural Gas'!K21+'Fuel Oil'!K21+Propane!K21)</f>
        <v>0</v>
      </c>
      <c r="I23" s="397">
        <f>SUM('Natural Gas'!L21+'Fuel Oil'!L21+Propane!L21)</f>
        <v>0</v>
      </c>
      <c r="J23" s="514">
        <f>SUM('Natural Gas'!M21+'Fuel Oil'!M21+Propane!M21)</f>
        <v>0</v>
      </c>
      <c r="K23" s="516"/>
      <c r="L23" s="396">
        <f>SUM(B10+B11+B12+B13+B14+B15+B16+B19+B20+B21+B22+B23)/12</f>
        <v>0.99999999999999989</v>
      </c>
      <c r="M23" s="397">
        <f t="shared" ref="M23:T23" si="24">SUM(C10+C11+C12+C13+C14+C15+C16+C19+C20+C21+C22+C23)/12</f>
        <v>5.9999999999999993E-3</v>
      </c>
      <c r="N23" s="397">
        <f t="shared" si="24"/>
        <v>0.83999999999999975</v>
      </c>
      <c r="O23" s="397">
        <f t="shared" si="24"/>
        <v>7.599999999999997E-2</v>
      </c>
      <c r="P23" s="397">
        <f t="shared" si="24"/>
        <v>5.4999999999999986E-2</v>
      </c>
      <c r="Q23" s="397">
        <f t="shared" si="24"/>
        <v>1.8900000000000004E-2</v>
      </c>
      <c r="R23" s="397">
        <f t="shared" si="24"/>
        <v>3.1999999999999994E-2</v>
      </c>
      <c r="S23" s="397">
        <f t="shared" si="24"/>
        <v>4.9999999999999987E-6</v>
      </c>
      <c r="T23" s="514">
        <f t="shared" si="24"/>
        <v>1.0098</v>
      </c>
      <c r="V23" s="520">
        <f t="shared" ref="V23:AD23" si="25">SUM(B10:B16)+B19+B20+B21+B22+B23</f>
        <v>11.999999999999998</v>
      </c>
      <c r="W23" s="520">
        <f t="shared" si="25"/>
        <v>7.1999999999999995E-2</v>
      </c>
      <c r="X23" s="520">
        <f t="shared" si="25"/>
        <v>10.079999999999997</v>
      </c>
      <c r="Y23" s="520">
        <f t="shared" si="25"/>
        <v>0.9119999999999997</v>
      </c>
      <c r="Z23" s="520">
        <f t="shared" si="25"/>
        <v>0.65999999999999981</v>
      </c>
      <c r="AA23" s="520">
        <f t="shared" si="25"/>
        <v>0.22680000000000003</v>
      </c>
      <c r="AB23" s="520">
        <f t="shared" si="25"/>
        <v>0.38399999999999995</v>
      </c>
      <c r="AC23" s="520">
        <f t="shared" si="25"/>
        <v>5.9999999999999981E-5</v>
      </c>
      <c r="AD23" s="520">
        <f t="shared" si="25"/>
        <v>12.117599999999999</v>
      </c>
    </row>
    <row r="24" spans="1:30">
      <c r="A24" s="140">
        <v>39965</v>
      </c>
      <c r="B24" s="396">
        <f>SUM('Natural Gas'!E22+'Fuel Oil'!E22+Propane!E22)</f>
        <v>0</v>
      </c>
      <c r="C24" s="397">
        <f>SUM('Natural Gas'!F22+'Fuel Oil'!F22+Propane!F22)</f>
        <v>0</v>
      </c>
      <c r="D24" s="397">
        <f>SUM('Natural Gas'!G22+'Fuel Oil'!G22+Propane!G22)</f>
        <v>0</v>
      </c>
      <c r="E24" s="397">
        <f>SUM('Natural Gas'!H22+'Fuel Oil'!H22+Propane!H22)</f>
        <v>0</v>
      </c>
      <c r="F24" s="397">
        <f>SUM('Natural Gas'!I22+'Fuel Oil'!I22+Propane!I22)</f>
        <v>0</v>
      </c>
      <c r="G24" s="397">
        <f>SUM('Natural Gas'!J22+'Fuel Oil'!J22+Propane!J22)</f>
        <v>0</v>
      </c>
      <c r="H24" s="397">
        <f>SUM('Natural Gas'!K22+'Fuel Oil'!K22+Propane!K22)</f>
        <v>0</v>
      </c>
      <c r="I24" s="397">
        <f>SUM('Natural Gas'!L22+'Fuel Oil'!L22+Propane!L22)</f>
        <v>0</v>
      </c>
      <c r="J24" s="514">
        <f>SUM('Natural Gas'!M22+'Fuel Oil'!M22+Propane!M22)</f>
        <v>0</v>
      </c>
      <c r="K24" s="516"/>
      <c r="L24" s="396">
        <f>SUM(B11+B12+B13+B14+B15+B16+B19+B20+B21+B22+B23+B24)/12</f>
        <v>0.89999999999999991</v>
      </c>
      <c r="M24" s="397">
        <f t="shared" ref="M24:T24" si="26">SUM(C11+C12+C13+C14+C15+C16+C19+C20+C21+C22+C23+C24)/12</f>
        <v>5.3999999999999994E-3</v>
      </c>
      <c r="N24" s="397">
        <f t="shared" si="26"/>
        <v>0.75599999999999978</v>
      </c>
      <c r="O24" s="397">
        <f t="shared" si="26"/>
        <v>6.8399999999999975E-2</v>
      </c>
      <c r="P24" s="397">
        <f t="shared" si="26"/>
        <v>4.9499999999999988E-2</v>
      </c>
      <c r="Q24" s="397">
        <f t="shared" si="26"/>
        <v>1.7010000000000001E-2</v>
      </c>
      <c r="R24" s="397">
        <f t="shared" si="26"/>
        <v>2.8799999999999996E-2</v>
      </c>
      <c r="S24" s="397">
        <f t="shared" si="26"/>
        <v>4.4999999999999984E-6</v>
      </c>
      <c r="T24" s="514">
        <f t="shared" si="26"/>
        <v>0.90881999999999996</v>
      </c>
      <c r="V24" s="520">
        <f t="shared" ref="V24:AD24" si="27">SUM(B11:B16)+B19+B20+B21+B22+B23+B24</f>
        <v>10.799999999999999</v>
      </c>
      <c r="W24" s="520">
        <f t="shared" si="27"/>
        <v>6.4799999999999996E-2</v>
      </c>
      <c r="X24" s="520">
        <f t="shared" si="27"/>
        <v>9.0719999999999974</v>
      </c>
      <c r="Y24" s="520">
        <f t="shared" si="27"/>
        <v>0.82079999999999975</v>
      </c>
      <c r="Z24" s="520">
        <f t="shared" si="27"/>
        <v>0.59399999999999986</v>
      </c>
      <c r="AA24" s="520">
        <f t="shared" si="27"/>
        <v>0.20412000000000002</v>
      </c>
      <c r="AB24" s="520">
        <f t="shared" si="27"/>
        <v>0.34559999999999996</v>
      </c>
      <c r="AC24" s="520">
        <f t="shared" si="27"/>
        <v>5.3999999999999984E-5</v>
      </c>
      <c r="AD24" s="520">
        <f t="shared" si="27"/>
        <v>10.90584</v>
      </c>
    </row>
    <row r="25" spans="1:30">
      <c r="A25" s="140">
        <v>39995</v>
      </c>
      <c r="B25" s="396">
        <f>SUM('Natural Gas'!E23+'Fuel Oil'!E23+Propane!E23)</f>
        <v>0</v>
      </c>
      <c r="C25" s="397">
        <f>SUM('Natural Gas'!F23+'Fuel Oil'!F23+Propane!F23)</f>
        <v>0</v>
      </c>
      <c r="D25" s="397">
        <f>SUM('Natural Gas'!G23+'Fuel Oil'!G23+Propane!G23)</f>
        <v>0</v>
      </c>
      <c r="E25" s="397">
        <f>SUM('Natural Gas'!H23+'Fuel Oil'!H23+Propane!H23)</f>
        <v>0</v>
      </c>
      <c r="F25" s="397">
        <f>SUM('Natural Gas'!I23+'Fuel Oil'!I23+Propane!I23)</f>
        <v>0</v>
      </c>
      <c r="G25" s="397">
        <f>SUM('Natural Gas'!J23+'Fuel Oil'!J23+Propane!J23)</f>
        <v>0</v>
      </c>
      <c r="H25" s="397">
        <f>SUM('Natural Gas'!K23+'Fuel Oil'!K23+Propane!K23)</f>
        <v>0</v>
      </c>
      <c r="I25" s="397">
        <f>SUM('Natural Gas'!L23+'Fuel Oil'!L23+Propane!L23)</f>
        <v>0</v>
      </c>
      <c r="J25" s="514">
        <f>SUM('Natural Gas'!M23+'Fuel Oil'!M23+Propane!M23)</f>
        <v>0</v>
      </c>
      <c r="K25" s="516"/>
      <c r="L25" s="396">
        <f>SUM(B12+B13+B14+B15+B16+B19+B20+B21+B22+B23+B24+B25)/12</f>
        <v>0.79999999999999993</v>
      </c>
      <c r="M25" s="397">
        <f t="shared" ref="M25:T25" si="28">SUM(C12+C13+C14+C15+C16+C19+C20+C21+C22+C23+C24+C25)/12</f>
        <v>4.7999999999999996E-3</v>
      </c>
      <c r="N25" s="397">
        <f t="shared" si="28"/>
        <v>0.67199999999999982</v>
      </c>
      <c r="O25" s="397">
        <f t="shared" si="28"/>
        <v>6.0799999999999986E-2</v>
      </c>
      <c r="P25" s="397">
        <f t="shared" si="28"/>
        <v>4.3999999999999991E-2</v>
      </c>
      <c r="Q25" s="397">
        <f t="shared" si="28"/>
        <v>1.5120000000000001E-2</v>
      </c>
      <c r="R25" s="397">
        <f t="shared" si="28"/>
        <v>2.5599999999999998E-2</v>
      </c>
      <c r="S25" s="397">
        <f t="shared" si="28"/>
        <v>3.999999999999999E-6</v>
      </c>
      <c r="T25" s="514">
        <f t="shared" si="28"/>
        <v>0.80784</v>
      </c>
      <c r="V25" s="520">
        <f t="shared" ref="V25:AD25" si="29">SUM(B12:B16)+B19+B20+B21+B22+B23+B24+B25</f>
        <v>9.6</v>
      </c>
      <c r="W25" s="520">
        <f t="shared" si="29"/>
        <v>5.7599999999999991E-2</v>
      </c>
      <c r="X25" s="520">
        <f t="shared" si="29"/>
        <v>8.0639999999999983</v>
      </c>
      <c r="Y25" s="520">
        <f t="shared" si="29"/>
        <v>0.7295999999999998</v>
      </c>
      <c r="Z25" s="520">
        <f t="shared" si="29"/>
        <v>0.52799999999999991</v>
      </c>
      <c r="AA25" s="520">
        <f t="shared" si="29"/>
        <v>0.18144000000000002</v>
      </c>
      <c r="AB25" s="520">
        <f t="shared" si="29"/>
        <v>0.30719999999999997</v>
      </c>
      <c r="AC25" s="520">
        <f t="shared" si="29"/>
        <v>4.7999999999999988E-5</v>
      </c>
      <c r="AD25" s="520">
        <f t="shared" si="29"/>
        <v>9.6940799999999996</v>
      </c>
    </row>
    <row r="26" spans="1:30">
      <c r="A26" s="140">
        <v>40026</v>
      </c>
      <c r="B26" s="396">
        <f>SUM('Natural Gas'!E24+'Fuel Oil'!E24+Propane!E24)</f>
        <v>0</v>
      </c>
      <c r="C26" s="397">
        <f>SUM('Natural Gas'!F24+'Fuel Oil'!F24+Propane!F24)</f>
        <v>0</v>
      </c>
      <c r="D26" s="397">
        <f>SUM('Natural Gas'!G24+'Fuel Oil'!G24+Propane!G24)</f>
        <v>0</v>
      </c>
      <c r="E26" s="397">
        <f>SUM('Natural Gas'!H24+'Fuel Oil'!H24+Propane!H24)</f>
        <v>0</v>
      </c>
      <c r="F26" s="397">
        <f>SUM('Natural Gas'!I24+'Fuel Oil'!I24+Propane!I24)</f>
        <v>0</v>
      </c>
      <c r="G26" s="397">
        <f>SUM('Natural Gas'!J24+'Fuel Oil'!J24+Propane!J24)</f>
        <v>0</v>
      </c>
      <c r="H26" s="397">
        <f>SUM('Natural Gas'!K24+'Fuel Oil'!K24+Propane!K24)</f>
        <v>0</v>
      </c>
      <c r="I26" s="397">
        <f>SUM('Natural Gas'!L24+'Fuel Oil'!L24+Propane!L24)</f>
        <v>0</v>
      </c>
      <c r="J26" s="514">
        <f>SUM('Natural Gas'!M24+'Fuel Oil'!M24+Propane!M24)</f>
        <v>0</v>
      </c>
      <c r="K26" s="516"/>
      <c r="L26" s="396">
        <f>SUM(B13+B14+B15+B16+B19+B20+B21+B22+B23+B24+B25+B26)/12</f>
        <v>0.70000000000000007</v>
      </c>
      <c r="M26" s="397">
        <f t="shared" ref="M26:T26" si="30">SUM(C13+C14+C15+C16+C19+C20+C21+C22+C23+C24+C25+C26)/12</f>
        <v>4.1999999999999997E-3</v>
      </c>
      <c r="N26" s="397">
        <f t="shared" si="30"/>
        <v>0.58799999999999997</v>
      </c>
      <c r="O26" s="397">
        <f t="shared" si="30"/>
        <v>5.319999999999999E-2</v>
      </c>
      <c r="P26" s="397">
        <f t="shared" si="30"/>
        <v>3.85E-2</v>
      </c>
      <c r="Q26" s="397">
        <f t="shared" si="30"/>
        <v>1.323E-2</v>
      </c>
      <c r="R26" s="397">
        <f t="shared" si="30"/>
        <v>2.24E-2</v>
      </c>
      <c r="S26" s="397">
        <f t="shared" si="30"/>
        <v>3.4999999999999991E-6</v>
      </c>
      <c r="T26" s="514">
        <f t="shared" si="30"/>
        <v>0.70685999999999993</v>
      </c>
      <c r="V26" s="520">
        <f t="shared" ref="V26:AD26" si="31">SUM(B13:B16)+B19+B20+B21+B22+B23+B24+B25+B26</f>
        <v>8.4</v>
      </c>
      <c r="W26" s="520">
        <f t="shared" si="31"/>
        <v>5.0399999999999993E-2</v>
      </c>
      <c r="X26" s="520">
        <f t="shared" si="31"/>
        <v>7.0559999999999992</v>
      </c>
      <c r="Y26" s="520">
        <f t="shared" si="31"/>
        <v>0.63839999999999986</v>
      </c>
      <c r="Z26" s="520">
        <f t="shared" si="31"/>
        <v>0.46199999999999997</v>
      </c>
      <c r="AA26" s="520">
        <f t="shared" si="31"/>
        <v>0.15876000000000001</v>
      </c>
      <c r="AB26" s="520">
        <f t="shared" si="31"/>
        <v>0.26879999999999998</v>
      </c>
      <c r="AC26" s="520">
        <f t="shared" si="31"/>
        <v>4.1999999999999991E-5</v>
      </c>
      <c r="AD26" s="520">
        <f t="shared" si="31"/>
        <v>8.4823199999999996</v>
      </c>
    </row>
    <row r="27" spans="1:30">
      <c r="A27" s="140">
        <v>40057</v>
      </c>
      <c r="B27" s="396">
        <f>SUM('Natural Gas'!E25+'Fuel Oil'!E25+Propane!E25)</f>
        <v>0</v>
      </c>
      <c r="C27" s="397">
        <f>SUM('Natural Gas'!F25+'Fuel Oil'!F25+Propane!F25)</f>
        <v>0</v>
      </c>
      <c r="D27" s="397">
        <f>SUM('Natural Gas'!G25+'Fuel Oil'!G25+Propane!G25)</f>
        <v>0</v>
      </c>
      <c r="E27" s="397">
        <f>SUM('Natural Gas'!H25+'Fuel Oil'!H25+Propane!H25)</f>
        <v>0</v>
      </c>
      <c r="F27" s="397">
        <f>SUM('Natural Gas'!I25+'Fuel Oil'!I25+Propane!I25)</f>
        <v>0</v>
      </c>
      <c r="G27" s="397">
        <f>SUM('Natural Gas'!J25+'Fuel Oil'!J25+Propane!J25)</f>
        <v>0</v>
      </c>
      <c r="H27" s="397">
        <f>SUM('Natural Gas'!K25+'Fuel Oil'!K25+Propane!K25)</f>
        <v>0</v>
      </c>
      <c r="I27" s="397">
        <f>SUM('Natural Gas'!L25+'Fuel Oil'!L25+Propane!L25)</f>
        <v>0</v>
      </c>
      <c r="J27" s="514">
        <f>SUM('Natural Gas'!M25+'Fuel Oil'!M25+Propane!M25)</f>
        <v>0</v>
      </c>
      <c r="K27" s="516"/>
      <c r="L27" s="396">
        <f>SUM(B14+B15+B16+B19+B20+B21+B22+B23+B24+B25+B26+B27)/12</f>
        <v>0.6</v>
      </c>
      <c r="M27" s="397">
        <f t="shared" ref="M27:T27" si="32">SUM(C14+C15+C16+C19+C20+C21+C22+C23+C24+C25+C26+C27)/12</f>
        <v>3.5999999999999995E-3</v>
      </c>
      <c r="N27" s="397">
        <f t="shared" si="32"/>
        <v>0.50399999999999989</v>
      </c>
      <c r="O27" s="397">
        <f t="shared" si="32"/>
        <v>4.5599999999999995E-2</v>
      </c>
      <c r="P27" s="397">
        <f t="shared" si="32"/>
        <v>3.2999999999999995E-2</v>
      </c>
      <c r="Q27" s="397">
        <f t="shared" si="32"/>
        <v>1.1340000000000001E-2</v>
      </c>
      <c r="R27" s="397">
        <f t="shared" si="32"/>
        <v>1.9199999999999998E-2</v>
      </c>
      <c r="S27" s="397">
        <f t="shared" si="32"/>
        <v>2.9999999999999997E-6</v>
      </c>
      <c r="T27" s="514">
        <f t="shared" si="32"/>
        <v>0.60587999999999997</v>
      </c>
      <c r="V27" s="520">
        <f t="shared" ref="V27:AD27" si="33">SUM(B14:B16)+B19+B20+B21+B22+B23+B24+B25+B26+B27</f>
        <v>7.2</v>
      </c>
      <c r="W27" s="520">
        <f t="shared" si="33"/>
        <v>4.3199999999999995E-2</v>
      </c>
      <c r="X27" s="520">
        <f t="shared" si="33"/>
        <v>6.0479999999999992</v>
      </c>
      <c r="Y27" s="520">
        <f t="shared" si="33"/>
        <v>0.54719999999999991</v>
      </c>
      <c r="Z27" s="520">
        <f t="shared" si="33"/>
        <v>0.39599999999999996</v>
      </c>
      <c r="AA27" s="520">
        <f t="shared" si="33"/>
        <v>0.13608000000000001</v>
      </c>
      <c r="AB27" s="520">
        <f t="shared" si="33"/>
        <v>0.23039999999999999</v>
      </c>
      <c r="AC27" s="520">
        <f t="shared" si="33"/>
        <v>3.5999999999999994E-5</v>
      </c>
      <c r="AD27" s="520">
        <f t="shared" si="33"/>
        <v>7.2705599999999997</v>
      </c>
    </row>
    <row r="28" spans="1:30">
      <c r="A28" s="140">
        <v>40087</v>
      </c>
      <c r="B28" s="396">
        <f>SUM('Natural Gas'!E26+'Fuel Oil'!E26+Propane!E26)</f>
        <v>0</v>
      </c>
      <c r="C28" s="397">
        <f>SUM('Natural Gas'!F26+'Fuel Oil'!F26+Propane!F26)</f>
        <v>0</v>
      </c>
      <c r="D28" s="397">
        <f>SUM('Natural Gas'!G26+'Fuel Oil'!G26+Propane!G26)</f>
        <v>0</v>
      </c>
      <c r="E28" s="397">
        <f>SUM('Natural Gas'!H26+'Fuel Oil'!H26+Propane!H26)</f>
        <v>0</v>
      </c>
      <c r="F28" s="397">
        <f>SUM('Natural Gas'!I26+'Fuel Oil'!I26+Propane!I26)</f>
        <v>0</v>
      </c>
      <c r="G28" s="397">
        <f>SUM('Natural Gas'!J26+'Fuel Oil'!J26+Propane!J26)</f>
        <v>0</v>
      </c>
      <c r="H28" s="397">
        <f>SUM('Natural Gas'!K26+'Fuel Oil'!K26+Propane!K26)</f>
        <v>0</v>
      </c>
      <c r="I28" s="397">
        <f>SUM('Natural Gas'!L26+'Fuel Oil'!L26+Propane!L26)</f>
        <v>0</v>
      </c>
      <c r="J28" s="514">
        <f>SUM('Natural Gas'!M26+'Fuel Oil'!M26+Propane!M26)</f>
        <v>0</v>
      </c>
      <c r="K28" s="516"/>
      <c r="L28" s="396">
        <f>SUM(B15+B16+B19+B20+B21+B22+B23+B24+B25+B26+B27+B28)/12</f>
        <v>0.5</v>
      </c>
      <c r="M28" s="397">
        <f t="shared" ref="M28:T28" si="34">SUM(C15+C16+C19+C20+C21+C22+C23+C24+C25+C26+C27+C28)/12</f>
        <v>2.9999999999999996E-3</v>
      </c>
      <c r="N28" s="397">
        <f t="shared" si="34"/>
        <v>0.41999999999999993</v>
      </c>
      <c r="O28" s="397">
        <f t="shared" si="34"/>
        <v>3.7999999999999999E-2</v>
      </c>
      <c r="P28" s="397">
        <f t="shared" si="34"/>
        <v>2.7499999999999997E-2</v>
      </c>
      <c r="Q28" s="397">
        <f t="shared" si="34"/>
        <v>9.4500000000000001E-3</v>
      </c>
      <c r="R28" s="397">
        <f t="shared" si="34"/>
        <v>1.6E-2</v>
      </c>
      <c r="S28" s="397">
        <f t="shared" si="34"/>
        <v>2.4999999999999998E-6</v>
      </c>
      <c r="T28" s="514">
        <f t="shared" si="34"/>
        <v>0.50490000000000002</v>
      </c>
      <c r="V28" s="520">
        <f t="shared" ref="V28:AD28" si="35">SUM(B15:B16)+B19+B20+B21+B22+B23+B24+B25+B26+B27+B28</f>
        <v>6</v>
      </c>
      <c r="W28" s="520">
        <f t="shared" si="35"/>
        <v>3.5999999999999997E-2</v>
      </c>
      <c r="X28" s="520">
        <f t="shared" si="35"/>
        <v>5.0399999999999991</v>
      </c>
      <c r="Y28" s="520">
        <f t="shared" si="35"/>
        <v>0.45599999999999996</v>
      </c>
      <c r="Z28" s="520">
        <f t="shared" si="35"/>
        <v>0.32999999999999996</v>
      </c>
      <c r="AA28" s="520">
        <f t="shared" si="35"/>
        <v>0.1134</v>
      </c>
      <c r="AB28" s="520">
        <f t="shared" si="35"/>
        <v>0.192</v>
      </c>
      <c r="AC28" s="520">
        <f t="shared" si="35"/>
        <v>2.9999999999999997E-5</v>
      </c>
      <c r="AD28" s="520">
        <f t="shared" si="35"/>
        <v>6.0587999999999997</v>
      </c>
    </row>
    <row r="29" spans="1:30">
      <c r="A29" s="140">
        <v>40118</v>
      </c>
      <c r="B29" s="396">
        <f>SUM('Natural Gas'!E27+'Fuel Oil'!E27+Propane!E27)</f>
        <v>0</v>
      </c>
      <c r="C29" s="397">
        <f>SUM('Natural Gas'!F27+'Fuel Oil'!F27+Propane!F27)</f>
        <v>0</v>
      </c>
      <c r="D29" s="397">
        <f>SUM('Natural Gas'!G27+'Fuel Oil'!G27+Propane!G27)</f>
        <v>0</v>
      </c>
      <c r="E29" s="397">
        <f>SUM('Natural Gas'!H27+'Fuel Oil'!H27+Propane!H27)</f>
        <v>0</v>
      </c>
      <c r="F29" s="397">
        <f>SUM('Natural Gas'!I27+'Fuel Oil'!I27+Propane!I27)</f>
        <v>0</v>
      </c>
      <c r="G29" s="397">
        <f>SUM('Natural Gas'!J27+'Fuel Oil'!J27+Propane!J27)</f>
        <v>0</v>
      </c>
      <c r="H29" s="397">
        <f>SUM('Natural Gas'!K27+'Fuel Oil'!K27+Propane!K27)</f>
        <v>0</v>
      </c>
      <c r="I29" s="397">
        <f>SUM('Natural Gas'!L27+'Fuel Oil'!L27+Propane!L27)</f>
        <v>0</v>
      </c>
      <c r="J29" s="514">
        <f>SUM('Natural Gas'!M27+'Fuel Oil'!M27+Propane!M27)</f>
        <v>0</v>
      </c>
      <c r="K29" s="516"/>
      <c r="L29" s="396">
        <f>SUM(B16+B19+B20+B21+B22+B23+B24+B25+B26+B27+B28+B29)/12</f>
        <v>0.39999999999999997</v>
      </c>
      <c r="M29" s="397">
        <f t="shared" ref="M29:T29" si="36">SUM(C16+C19+C20+C21+C22+C23+C24+C25+C26+C27+C28+C29)/12</f>
        <v>2.3999999999999998E-3</v>
      </c>
      <c r="N29" s="397">
        <f t="shared" si="36"/>
        <v>0.33599999999999991</v>
      </c>
      <c r="O29" s="397">
        <f t="shared" si="36"/>
        <v>3.0399999999999996E-2</v>
      </c>
      <c r="P29" s="397">
        <f t="shared" si="36"/>
        <v>2.1999999999999995E-2</v>
      </c>
      <c r="Q29" s="397">
        <f t="shared" si="36"/>
        <v>7.5599999999999999E-3</v>
      </c>
      <c r="R29" s="397">
        <f t="shared" si="36"/>
        <v>1.2800000000000001E-2</v>
      </c>
      <c r="S29" s="397">
        <f t="shared" si="36"/>
        <v>1.9999999999999999E-6</v>
      </c>
      <c r="T29" s="514">
        <f t="shared" si="36"/>
        <v>0.40392</v>
      </c>
      <c r="V29" s="520">
        <f>SUM(B16+B19+B20+B21+B22+B23+B24+B25+B26+B27+B28+B29)</f>
        <v>4.8</v>
      </c>
      <c r="W29" s="520">
        <f t="shared" ref="W29:AD29" si="37">SUM(C16+C19+C20+C21+C22+C23+C24+C25+C26+C27+C28+C29)</f>
        <v>2.8799999999999999E-2</v>
      </c>
      <c r="X29" s="520">
        <f t="shared" si="37"/>
        <v>4.0319999999999991</v>
      </c>
      <c r="Y29" s="520">
        <f t="shared" si="37"/>
        <v>0.36479999999999996</v>
      </c>
      <c r="Z29" s="520">
        <f t="shared" si="37"/>
        <v>0.26399999999999996</v>
      </c>
      <c r="AA29" s="520">
        <f t="shared" si="37"/>
        <v>9.0719999999999995E-2</v>
      </c>
      <c r="AB29" s="520">
        <f t="shared" si="37"/>
        <v>0.15360000000000001</v>
      </c>
      <c r="AC29" s="520">
        <f t="shared" si="37"/>
        <v>2.3999999999999997E-5</v>
      </c>
      <c r="AD29" s="520">
        <f t="shared" si="37"/>
        <v>4.8470399999999998</v>
      </c>
    </row>
    <row r="30" spans="1:30" ht="15.75" thickBot="1">
      <c r="A30" s="140">
        <v>40148</v>
      </c>
      <c r="B30" s="400">
        <f>SUM('Natural Gas'!E28+'Fuel Oil'!E28+Propane!E28)</f>
        <v>0</v>
      </c>
      <c r="C30" s="401">
        <f>SUM('Natural Gas'!F28+'Fuel Oil'!F28+Propane!F28)</f>
        <v>0</v>
      </c>
      <c r="D30" s="401">
        <f>SUM('Natural Gas'!G28+'Fuel Oil'!G28+Propane!G28)</f>
        <v>0</v>
      </c>
      <c r="E30" s="401">
        <f>SUM('Natural Gas'!H28+'Fuel Oil'!H28+Propane!H28)</f>
        <v>0</v>
      </c>
      <c r="F30" s="401">
        <f>SUM('Natural Gas'!I28+'Fuel Oil'!I28+Propane!I28)</f>
        <v>0</v>
      </c>
      <c r="G30" s="401">
        <f>SUM('Natural Gas'!J28+'Fuel Oil'!J28+Propane!J28)</f>
        <v>0</v>
      </c>
      <c r="H30" s="401">
        <f>SUM('Natural Gas'!K28+'Fuel Oil'!K28+Propane!K28)</f>
        <v>0</v>
      </c>
      <c r="I30" s="401">
        <f>SUM('Natural Gas'!L28+'Fuel Oil'!L28+Propane!L28)</f>
        <v>0</v>
      </c>
      <c r="J30" s="517">
        <f>SUM('Natural Gas'!M28+'Fuel Oil'!M28+Propane!M28)</f>
        <v>0</v>
      </c>
      <c r="K30" s="516"/>
      <c r="L30" s="400">
        <f>SUM(B19+B20+B21+B22+B23+B24+B25+B26+B27+B28+B29+B30)/12</f>
        <v>0.3</v>
      </c>
      <c r="M30" s="401">
        <f t="shared" ref="M30:T30" si="38">SUM(C19+C20+C21+C22+C23+C24+C25+C26+C27+C28+C29+C30)/12</f>
        <v>1.8000000000000002E-3</v>
      </c>
      <c r="N30" s="401">
        <f t="shared" si="38"/>
        <v>0.25199999999999995</v>
      </c>
      <c r="O30" s="401">
        <f t="shared" si="38"/>
        <v>2.2799999999999997E-2</v>
      </c>
      <c r="P30" s="401">
        <f t="shared" si="38"/>
        <v>1.6499999999999997E-2</v>
      </c>
      <c r="Q30" s="401">
        <f t="shared" si="38"/>
        <v>5.6699999999999988E-3</v>
      </c>
      <c r="R30" s="401">
        <f t="shared" si="38"/>
        <v>9.6000000000000009E-3</v>
      </c>
      <c r="S30" s="401">
        <f t="shared" si="38"/>
        <v>1.4999999999999998E-6</v>
      </c>
      <c r="T30" s="517">
        <f t="shared" si="38"/>
        <v>0.30293999999999999</v>
      </c>
      <c r="V30" s="522">
        <f>SUM(B19:B30)</f>
        <v>3.5999999999999996</v>
      </c>
      <c r="W30" s="522">
        <f t="shared" ref="W30:AD30" si="39">SUM(C19:C30)</f>
        <v>2.1600000000000001E-2</v>
      </c>
      <c r="X30" s="522">
        <f t="shared" si="39"/>
        <v>3.0239999999999991</v>
      </c>
      <c r="Y30" s="522">
        <f t="shared" si="39"/>
        <v>0.27359999999999995</v>
      </c>
      <c r="Z30" s="522">
        <f t="shared" si="39"/>
        <v>0.19799999999999995</v>
      </c>
      <c r="AA30" s="522">
        <f t="shared" si="39"/>
        <v>6.8039999999999989E-2</v>
      </c>
      <c r="AB30" s="522">
        <f t="shared" si="39"/>
        <v>0.11520000000000001</v>
      </c>
      <c r="AC30" s="522">
        <f t="shared" si="39"/>
        <v>1.7999999999999997E-5</v>
      </c>
      <c r="AD30" s="522">
        <f t="shared" si="39"/>
        <v>3.6352799999999998</v>
      </c>
    </row>
    <row r="31" spans="1:30" ht="16.5" thickTop="1" thickBot="1">
      <c r="A31" s="386" t="s">
        <v>24</v>
      </c>
      <c r="B31" s="404">
        <f t="shared" ref="B31:J31" si="40">SUM(B19:B30)</f>
        <v>3.5999999999999996</v>
      </c>
      <c r="C31" s="405">
        <f t="shared" si="40"/>
        <v>2.1600000000000001E-2</v>
      </c>
      <c r="D31" s="405">
        <f t="shared" si="40"/>
        <v>3.0239999999999991</v>
      </c>
      <c r="E31" s="405">
        <f t="shared" si="40"/>
        <v>0.27359999999999995</v>
      </c>
      <c r="F31" s="405">
        <f t="shared" si="40"/>
        <v>0.19799999999999995</v>
      </c>
      <c r="G31" s="405">
        <f t="shared" si="40"/>
        <v>6.8039999999999989E-2</v>
      </c>
      <c r="H31" s="405">
        <f t="shared" si="40"/>
        <v>0.11520000000000001</v>
      </c>
      <c r="I31" s="405">
        <f t="shared" si="40"/>
        <v>1.7999999999999997E-5</v>
      </c>
      <c r="J31" s="406">
        <f t="shared" si="40"/>
        <v>3.6352799999999998</v>
      </c>
      <c r="K31" s="516"/>
      <c r="L31" s="404">
        <f t="shared" ref="L31:T31" si="41">SUM(L19:L30)</f>
        <v>9.9</v>
      </c>
      <c r="M31" s="405">
        <f t="shared" si="41"/>
        <v>5.9400000000000001E-2</v>
      </c>
      <c r="N31" s="405">
        <f t="shared" si="41"/>
        <v>8.3159999999999972</v>
      </c>
      <c r="O31" s="405">
        <f t="shared" si="41"/>
        <v>0.75239999999999985</v>
      </c>
      <c r="P31" s="405">
        <f t="shared" si="41"/>
        <v>0.54449999999999976</v>
      </c>
      <c r="Q31" s="405">
        <f t="shared" si="41"/>
        <v>0.18711</v>
      </c>
      <c r="R31" s="405">
        <f t="shared" si="41"/>
        <v>0.31679999999999992</v>
      </c>
      <c r="S31" s="405">
        <f t="shared" si="41"/>
        <v>4.949999999999999E-5</v>
      </c>
      <c r="T31" s="406">
        <f t="shared" si="41"/>
        <v>9.9970199999999991</v>
      </c>
      <c r="V31" s="521">
        <f>SUM(V19:V30)</f>
        <v>118.79999999999997</v>
      </c>
      <c r="W31" s="521">
        <f t="shared" ref="W31:AD31" si="42">SUM(W19:W30)</f>
        <v>0.71279999999999999</v>
      </c>
      <c r="X31" s="521">
        <f t="shared" si="42"/>
        <v>99.791999999999959</v>
      </c>
      <c r="Y31" s="521">
        <f t="shared" si="42"/>
        <v>9.0287999999999986</v>
      </c>
      <c r="Z31" s="521">
        <f t="shared" si="42"/>
        <v>6.5339999999999971</v>
      </c>
      <c r="AA31" s="521">
        <f t="shared" si="42"/>
        <v>2.2453200000000004</v>
      </c>
      <c r="AB31" s="521">
        <f t="shared" si="42"/>
        <v>3.8016000000000001</v>
      </c>
      <c r="AC31" s="521">
        <f t="shared" si="42"/>
        <v>5.939999999999998E-4</v>
      </c>
      <c r="AD31" s="521">
        <f t="shared" si="42"/>
        <v>119.96423999999999</v>
      </c>
    </row>
    <row r="32" spans="1:30">
      <c r="A32" s="139"/>
      <c r="B32" s="353"/>
      <c r="C32" s="350"/>
      <c r="D32" s="350"/>
      <c r="E32" s="350"/>
      <c r="F32" s="350"/>
      <c r="G32" s="384"/>
      <c r="H32" s="385"/>
      <c r="I32" s="350"/>
      <c r="J32" s="350"/>
      <c r="K32" s="516"/>
      <c r="L32" s="353"/>
      <c r="M32" s="350"/>
      <c r="N32" s="350"/>
      <c r="O32" s="350"/>
      <c r="P32" s="350"/>
      <c r="Q32" s="384"/>
      <c r="R32" s="385"/>
      <c r="S32" s="350"/>
      <c r="T32" s="350"/>
    </row>
    <row r="33" spans="1:30">
      <c r="A33" s="140">
        <v>40179</v>
      </c>
      <c r="B33" s="396">
        <f>SUM('Natural Gas'!E31+'Fuel Oil'!E31+Propane!E31)</f>
        <v>0</v>
      </c>
      <c r="C33" s="397">
        <f>SUM('Natural Gas'!F31+'Fuel Oil'!F31+Propane!F31)</f>
        <v>0</v>
      </c>
      <c r="D33" s="397">
        <f>SUM('Natural Gas'!G31+'Fuel Oil'!G31+Propane!G31)</f>
        <v>0</v>
      </c>
      <c r="E33" s="397">
        <f>SUM('Natural Gas'!H31+'Fuel Oil'!H31+Propane!H31)</f>
        <v>0</v>
      </c>
      <c r="F33" s="397">
        <f>SUM('Natural Gas'!I31+'Fuel Oil'!I31+Propane!I31)</f>
        <v>0</v>
      </c>
      <c r="G33" s="397">
        <f>SUM('Natural Gas'!J31+'Fuel Oil'!J31+Propane!J31)</f>
        <v>0</v>
      </c>
      <c r="H33" s="397">
        <f>SUM('Natural Gas'!K31+'Fuel Oil'!K31+Propane!K31)</f>
        <v>0</v>
      </c>
      <c r="I33" s="397">
        <f>SUM('Natural Gas'!L31+'Fuel Oil'!L31+Propane!L31)</f>
        <v>0</v>
      </c>
      <c r="J33" s="514">
        <f>SUM('Natural Gas'!M31+'Fuel Oil'!M31+Propane!M31)</f>
        <v>0</v>
      </c>
      <c r="K33" s="516"/>
      <c r="L33" s="396">
        <f t="shared" ref="L33:T33" si="43">SUM(B20+B21+B22+B23+B24+B25+B26+B27+B28+B29+B30+B33)/12</f>
        <v>0.19999999999999998</v>
      </c>
      <c r="M33" s="397">
        <f t="shared" si="43"/>
        <v>1.1999999999999999E-3</v>
      </c>
      <c r="N33" s="397">
        <f t="shared" si="43"/>
        <v>0.16799999999999995</v>
      </c>
      <c r="O33" s="397">
        <f t="shared" si="43"/>
        <v>1.5199999999999998E-2</v>
      </c>
      <c r="P33" s="397">
        <f t="shared" si="43"/>
        <v>1.0999999999999998E-2</v>
      </c>
      <c r="Q33" s="397">
        <f t="shared" si="43"/>
        <v>3.7799999999999999E-3</v>
      </c>
      <c r="R33" s="397">
        <f t="shared" si="43"/>
        <v>6.4000000000000003E-3</v>
      </c>
      <c r="S33" s="397">
        <f t="shared" si="43"/>
        <v>9.9999999999999995E-7</v>
      </c>
      <c r="T33" s="514">
        <f t="shared" si="43"/>
        <v>0.20196</v>
      </c>
      <c r="V33" s="520">
        <f t="shared" ref="V33:AD33" si="44">SUM(B20:B30)+B33</f>
        <v>2.4</v>
      </c>
      <c r="W33" s="520">
        <f t="shared" si="44"/>
        <v>1.44E-2</v>
      </c>
      <c r="X33" s="520">
        <f t="shared" si="44"/>
        <v>2.0159999999999996</v>
      </c>
      <c r="Y33" s="520">
        <f t="shared" si="44"/>
        <v>0.18239999999999998</v>
      </c>
      <c r="Z33" s="520">
        <f t="shared" si="44"/>
        <v>0.13199999999999998</v>
      </c>
      <c r="AA33" s="520">
        <f t="shared" si="44"/>
        <v>4.5359999999999998E-2</v>
      </c>
      <c r="AB33" s="520">
        <f t="shared" si="44"/>
        <v>7.6800000000000007E-2</v>
      </c>
      <c r="AC33" s="520">
        <f t="shared" si="44"/>
        <v>1.1999999999999999E-5</v>
      </c>
      <c r="AD33" s="520">
        <f t="shared" si="44"/>
        <v>2.4235199999999999</v>
      </c>
    </row>
    <row r="34" spans="1:30">
      <c r="A34" s="140">
        <v>40210</v>
      </c>
      <c r="B34" s="396">
        <f>SUM('Natural Gas'!E32+'Fuel Oil'!E32+Propane!E32)</f>
        <v>0</v>
      </c>
      <c r="C34" s="397">
        <f>SUM('Natural Gas'!F32+'Fuel Oil'!F32+Propane!F32)</f>
        <v>0</v>
      </c>
      <c r="D34" s="397">
        <f>SUM('Natural Gas'!G32+'Fuel Oil'!G32+Propane!G32)</f>
        <v>0</v>
      </c>
      <c r="E34" s="397">
        <f>SUM('Natural Gas'!H32+'Fuel Oil'!H32+Propane!H32)</f>
        <v>0</v>
      </c>
      <c r="F34" s="397">
        <f>SUM('Natural Gas'!I32+'Fuel Oil'!I32+Propane!I32)</f>
        <v>0</v>
      </c>
      <c r="G34" s="397">
        <f>SUM('Natural Gas'!J32+'Fuel Oil'!J32+Propane!J32)</f>
        <v>0</v>
      </c>
      <c r="H34" s="397">
        <f>SUM('Natural Gas'!K32+'Fuel Oil'!K32+Propane!K32)</f>
        <v>0</v>
      </c>
      <c r="I34" s="397">
        <f>SUM('Natural Gas'!L32+'Fuel Oil'!L32+Propane!L32)</f>
        <v>0</v>
      </c>
      <c r="J34" s="514">
        <f>SUM('Natural Gas'!M32+'Fuel Oil'!M32+Propane!M32)</f>
        <v>0</v>
      </c>
      <c r="K34" s="516"/>
      <c r="L34" s="396">
        <f t="shared" ref="L34:T34" si="45">SUM(B21+B22+B23+B24+B25+B26+B27+B28+B29+B30+B33+B34)/12</f>
        <v>9.9999999999999992E-2</v>
      </c>
      <c r="M34" s="397">
        <f t="shared" si="45"/>
        <v>5.9999999999999995E-4</v>
      </c>
      <c r="N34" s="397">
        <f t="shared" si="45"/>
        <v>8.3999999999999977E-2</v>
      </c>
      <c r="O34" s="397">
        <f t="shared" si="45"/>
        <v>7.5999999999999991E-3</v>
      </c>
      <c r="P34" s="397">
        <f t="shared" si="45"/>
        <v>5.4999999999999988E-3</v>
      </c>
      <c r="Q34" s="397">
        <f t="shared" si="45"/>
        <v>1.89E-3</v>
      </c>
      <c r="R34" s="397">
        <f t="shared" si="45"/>
        <v>3.2000000000000002E-3</v>
      </c>
      <c r="S34" s="397">
        <f t="shared" si="45"/>
        <v>4.9999999999999998E-7</v>
      </c>
      <c r="T34" s="514">
        <f t="shared" si="45"/>
        <v>0.10098</v>
      </c>
      <c r="V34" s="520">
        <f t="shared" ref="V34:AD34" si="46">SUM(B21:B30)+B33+B34</f>
        <v>1.2</v>
      </c>
      <c r="W34" s="520">
        <f t="shared" si="46"/>
        <v>7.1999999999999998E-3</v>
      </c>
      <c r="X34" s="520">
        <f t="shared" si="46"/>
        <v>1.0079999999999998</v>
      </c>
      <c r="Y34" s="520">
        <f t="shared" si="46"/>
        <v>9.1199999999999989E-2</v>
      </c>
      <c r="Z34" s="520">
        <f t="shared" si="46"/>
        <v>6.5999999999999989E-2</v>
      </c>
      <c r="AA34" s="520">
        <f t="shared" si="46"/>
        <v>2.2679999999999999E-2</v>
      </c>
      <c r="AB34" s="520">
        <f t="shared" si="46"/>
        <v>3.8400000000000004E-2</v>
      </c>
      <c r="AC34" s="520">
        <f t="shared" si="46"/>
        <v>5.9999999999999993E-6</v>
      </c>
      <c r="AD34" s="520">
        <f t="shared" si="46"/>
        <v>1.2117599999999999</v>
      </c>
    </row>
    <row r="35" spans="1:30">
      <c r="A35" s="140">
        <v>40238</v>
      </c>
      <c r="B35" s="396">
        <f>SUM('Natural Gas'!E33+'Fuel Oil'!E33+Propane!E33)</f>
        <v>0</v>
      </c>
      <c r="C35" s="397">
        <f>SUM('Natural Gas'!F33+'Fuel Oil'!F33+Propane!F33)</f>
        <v>0</v>
      </c>
      <c r="D35" s="397">
        <f>SUM('Natural Gas'!G33+'Fuel Oil'!G33+Propane!G33)</f>
        <v>0</v>
      </c>
      <c r="E35" s="397">
        <f>SUM('Natural Gas'!H33+'Fuel Oil'!H33+Propane!H33)</f>
        <v>0</v>
      </c>
      <c r="F35" s="397">
        <f>SUM('Natural Gas'!I33+'Fuel Oil'!I33+Propane!I33)</f>
        <v>0</v>
      </c>
      <c r="G35" s="397">
        <f>SUM('Natural Gas'!J33+'Fuel Oil'!J33+Propane!J33)</f>
        <v>0</v>
      </c>
      <c r="H35" s="397">
        <f>SUM('Natural Gas'!K33+'Fuel Oil'!K33+Propane!K33)</f>
        <v>0</v>
      </c>
      <c r="I35" s="397">
        <f>SUM('Natural Gas'!L33+'Fuel Oil'!L33+Propane!L33)</f>
        <v>0</v>
      </c>
      <c r="J35" s="514">
        <f>SUM('Natural Gas'!M33+'Fuel Oil'!M33+Propane!M33)</f>
        <v>0</v>
      </c>
      <c r="K35" s="516"/>
      <c r="L35" s="396">
        <f t="shared" ref="L35:T35" si="47">SUM(B22+B23+B24+B25+B26+B27+B28+B29+B30+B33+B34+B35)/12</f>
        <v>0</v>
      </c>
      <c r="M35" s="397">
        <f t="shared" si="47"/>
        <v>0</v>
      </c>
      <c r="N35" s="397">
        <f t="shared" si="47"/>
        <v>0</v>
      </c>
      <c r="O35" s="397">
        <f t="shared" si="47"/>
        <v>0</v>
      </c>
      <c r="P35" s="397">
        <f t="shared" si="47"/>
        <v>0</v>
      </c>
      <c r="Q35" s="397">
        <f t="shared" si="47"/>
        <v>0</v>
      </c>
      <c r="R35" s="397">
        <f t="shared" si="47"/>
        <v>0</v>
      </c>
      <c r="S35" s="397">
        <f t="shared" si="47"/>
        <v>0</v>
      </c>
      <c r="T35" s="514">
        <f t="shared" si="47"/>
        <v>0</v>
      </c>
      <c r="V35" s="520">
        <f t="shared" ref="V35:AD35" si="48">SUM(B22:B30)+B33+B34+B35</f>
        <v>0</v>
      </c>
      <c r="W35" s="520">
        <f t="shared" si="48"/>
        <v>0</v>
      </c>
      <c r="X35" s="520">
        <f t="shared" si="48"/>
        <v>0</v>
      </c>
      <c r="Y35" s="520">
        <f t="shared" si="48"/>
        <v>0</v>
      </c>
      <c r="Z35" s="520">
        <f t="shared" si="48"/>
        <v>0</v>
      </c>
      <c r="AA35" s="520">
        <f t="shared" si="48"/>
        <v>0</v>
      </c>
      <c r="AB35" s="520">
        <f t="shared" si="48"/>
        <v>0</v>
      </c>
      <c r="AC35" s="520">
        <f t="shared" si="48"/>
        <v>0</v>
      </c>
      <c r="AD35" s="520">
        <f t="shared" si="48"/>
        <v>0</v>
      </c>
    </row>
    <row r="36" spans="1:30">
      <c r="A36" s="140">
        <v>40269</v>
      </c>
      <c r="B36" s="396">
        <f>SUM('Natural Gas'!E34+'Fuel Oil'!E34+Propane!E34)</f>
        <v>0</v>
      </c>
      <c r="C36" s="397">
        <f>SUM('Natural Gas'!F34+'Fuel Oil'!F34+Propane!F34)</f>
        <v>0</v>
      </c>
      <c r="D36" s="397">
        <f>SUM('Natural Gas'!G34+'Fuel Oil'!G34+Propane!G34)</f>
        <v>0</v>
      </c>
      <c r="E36" s="397">
        <f>SUM('Natural Gas'!H34+'Fuel Oil'!H34+Propane!H34)</f>
        <v>0</v>
      </c>
      <c r="F36" s="397">
        <f>SUM('Natural Gas'!I34+'Fuel Oil'!I34+Propane!I34)</f>
        <v>0</v>
      </c>
      <c r="G36" s="397">
        <f>SUM('Natural Gas'!J34+'Fuel Oil'!J34+Propane!J34)</f>
        <v>0</v>
      </c>
      <c r="H36" s="397">
        <f>SUM('Natural Gas'!K34+'Fuel Oil'!K34+Propane!K34)</f>
        <v>0</v>
      </c>
      <c r="I36" s="397">
        <f>SUM('Natural Gas'!L34+'Fuel Oil'!L34+Propane!L34)</f>
        <v>0</v>
      </c>
      <c r="J36" s="514">
        <f>SUM('Natural Gas'!M34+'Fuel Oil'!M34+Propane!M34)</f>
        <v>0</v>
      </c>
      <c r="K36" s="516"/>
      <c r="L36" s="396">
        <f t="shared" ref="L36:T36" si="49">SUM(B23+B24+B25+B26+B27+B28+B29+B30+B33+B34+B35+B36)/12</f>
        <v>0</v>
      </c>
      <c r="M36" s="397">
        <f t="shared" si="49"/>
        <v>0</v>
      </c>
      <c r="N36" s="397">
        <f t="shared" si="49"/>
        <v>0</v>
      </c>
      <c r="O36" s="397">
        <f t="shared" si="49"/>
        <v>0</v>
      </c>
      <c r="P36" s="397">
        <f t="shared" si="49"/>
        <v>0</v>
      </c>
      <c r="Q36" s="397">
        <f t="shared" si="49"/>
        <v>0</v>
      </c>
      <c r="R36" s="397">
        <f t="shared" si="49"/>
        <v>0</v>
      </c>
      <c r="S36" s="397">
        <f t="shared" si="49"/>
        <v>0</v>
      </c>
      <c r="T36" s="514">
        <f t="shared" si="49"/>
        <v>0</v>
      </c>
      <c r="V36" s="520">
        <f t="shared" ref="V36:AD36" si="50">SUM(B23:B30)+B33+B34+B35+B36</f>
        <v>0</v>
      </c>
      <c r="W36" s="520">
        <f t="shared" si="50"/>
        <v>0</v>
      </c>
      <c r="X36" s="520">
        <f t="shared" si="50"/>
        <v>0</v>
      </c>
      <c r="Y36" s="520">
        <f t="shared" si="50"/>
        <v>0</v>
      </c>
      <c r="Z36" s="520">
        <f t="shared" si="50"/>
        <v>0</v>
      </c>
      <c r="AA36" s="520">
        <f t="shared" si="50"/>
        <v>0</v>
      </c>
      <c r="AB36" s="520">
        <f t="shared" si="50"/>
        <v>0</v>
      </c>
      <c r="AC36" s="520">
        <f t="shared" si="50"/>
        <v>0</v>
      </c>
      <c r="AD36" s="520">
        <f t="shared" si="50"/>
        <v>0</v>
      </c>
    </row>
    <row r="37" spans="1:30">
      <c r="A37" s="140">
        <v>40299</v>
      </c>
      <c r="B37" s="396">
        <f>SUM('Natural Gas'!E35+'Fuel Oil'!E35+Propane!E35)</f>
        <v>0</v>
      </c>
      <c r="C37" s="397">
        <f>SUM('Natural Gas'!F35+'Fuel Oil'!F35+Propane!F35)</f>
        <v>0</v>
      </c>
      <c r="D37" s="397">
        <f>SUM('Natural Gas'!G35+'Fuel Oil'!G35+Propane!G35)</f>
        <v>0</v>
      </c>
      <c r="E37" s="397">
        <f>SUM('Natural Gas'!H35+'Fuel Oil'!H35+Propane!H35)</f>
        <v>0</v>
      </c>
      <c r="F37" s="397">
        <f>SUM('Natural Gas'!I35+'Fuel Oil'!I35+Propane!I35)</f>
        <v>0</v>
      </c>
      <c r="G37" s="397">
        <f>SUM('Natural Gas'!J35+'Fuel Oil'!J35+Propane!J35)</f>
        <v>0</v>
      </c>
      <c r="H37" s="397">
        <f>SUM('Natural Gas'!K35+'Fuel Oil'!K35+Propane!K35)</f>
        <v>0</v>
      </c>
      <c r="I37" s="397">
        <f>SUM('Natural Gas'!L35+'Fuel Oil'!L35+Propane!L35)</f>
        <v>0</v>
      </c>
      <c r="J37" s="514">
        <f>SUM('Natural Gas'!M35+'Fuel Oil'!M35+Propane!M35)</f>
        <v>0</v>
      </c>
      <c r="K37" s="516"/>
      <c r="L37" s="396">
        <f t="shared" ref="L37:T37" si="51">SUM(B24+B25+B26+B27+B28+B29+B30+B33+B34+B35+B36+B37)/12</f>
        <v>0</v>
      </c>
      <c r="M37" s="397">
        <f t="shared" si="51"/>
        <v>0</v>
      </c>
      <c r="N37" s="397">
        <f t="shared" si="51"/>
        <v>0</v>
      </c>
      <c r="O37" s="397">
        <f t="shared" si="51"/>
        <v>0</v>
      </c>
      <c r="P37" s="397">
        <f t="shared" si="51"/>
        <v>0</v>
      </c>
      <c r="Q37" s="397">
        <f t="shared" si="51"/>
        <v>0</v>
      </c>
      <c r="R37" s="397">
        <f t="shared" si="51"/>
        <v>0</v>
      </c>
      <c r="S37" s="397">
        <f t="shared" si="51"/>
        <v>0</v>
      </c>
      <c r="T37" s="514">
        <f t="shared" si="51"/>
        <v>0</v>
      </c>
      <c r="V37" s="520">
        <f t="shared" ref="V37:AD37" si="52">SUM(B24:B30)+B33+B34+B35+B36+B37</f>
        <v>0</v>
      </c>
      <c r="W37" s="520">
        <f t="shared" si="52"/>
        <v>0</v>
      </c>
      <c r="X37" s="520">
        <f t="shared" si="52"/>
        <v>0</v>
      </c>
      <c r="Y37" s="520">
        <f t="shared" si="52"/>
        <v>0</v>
      </c>
      <c r="Z37" s="520">
        <f t="shared" si="52"/>
        <v>0</v>
      </c>
      <c r="AA37" s="520">
        <f t="shared" si="52"/>
        <v>0</v>
      </c>
      <c r="AB37" s="520">
        <f t="shared" si="52"/>
        <v>0</v>
      </c>
      <c r="AC37" s="520">
        <f t="shared" si="52"/>
        <v>0</v>
      </c>
      <c r="AD37" s="520">
        <f t="shared" si="52"/>
        <v>0</v>
      </c>
    </row>
    <row r="38" spans="1:30">
      <c r="A38" s="140">
        <v>40330</v>
      </c>
      <c r="B38" s="396">
        <f>SUM('Natural Gas'!E36+'Fuel Oil'!E36+Propane!E36)</f>
        <v>0</v>
      </c>
      <c r="C38" s="397">
        <f>SUM('Natural Gas'!F36+'Fuel Oil'!F36+Propane!F36)</f>
        <v>0</v>
      </c>
      <c r="D38" s="397">
        <f>SUM('Natural Gas'!G36+'Fuel Oil'!G36+Propane!G36)</f>
        <v>0</v>
      </c>
      <c r="E38" s="397">
        <f>SUM('Natural Gas'!H36+'Fuel Oil'!H36+Propane!H36)</f>
        <v>0</v>
      </c>
      <c r="F38" s="397">
        <f>SUM('Natural Gas'!I36+'Fuel Oil'!I36+Propane!I36)</f>
        <v>0</v>
      </c>
      <c r="G38" s="397">
        <f>SUM('Natural Gas'!J36+'Fuel Oil'!J36+Propane!J36)</f>
        <v>0</v>
      </c>
      <c r="H38" s="397">
        <f>SUM('Natural Gas'!K36+'Fuel Oil'!K36+Propane!K36)</f>
        <v>0</v>
      </c>
      <c r="I38" s="397">
        <f>SUM('Natural Gas'!L36+'Fuel Oil'!L36+Propane!L36)</f>
        <v>0</v>
      </c>
      <c r="J38" s="514">
        <f>SUM('Natural Gas'!M36+'Fuel Oil'!M36+Propane!M36)</f>
        <v>0</v>
      </c>
      <c r="K38" s="516"/>
      <c r="L38" s="396">
        <f t="shared" ref="L38:T38" si="53">SUM(B25+B26+B27+B28+B29+B30+B33+B34+B35+B36+B37+B38)/12</f>
        <v>0</v>
      </c>
      <c r="M38" s="397">
        <f t="shared" si="53"/>
        <v>0</v>
      </c>
      <c r="N38" s="397">
        <f t="shared" si="53"/>
        <v>0</v>
      </c>
      <c r="O38" s="397">
        <f t="shared" si="53"/>
        <v>0</v>
      </c>
      <c r="P38" s="397">
        <f t="shared" si="53"/>
        <v>0</v>
      </c>
      <c r="Q38" s="397">
        <f t="shared" si="53"/>
        <v>0</v>
      </c>
      <c r="R38" s="397">
        <f t="shared" si="53"/>
        <v>0</v>
      </c>
      <c r="S38" s="397">
        <f t="shared" si="53"/>
        <v>0</v>
      </c>
      <c r="T38" s="514">
        <f t="shared" si="53"/>
        <v>0</v>
      </c>
      <c r="V38" s="520">
        <f t="shared" ref="V38:AD38" si="54">SUM(B25:B30)+B33+B34+B35+B36+B37+B38</f>
        <v>0</v>
      </c>
      <c r="W38" s="520">
        <f t="shared" si="54"/>
        <v>0</v>
      </c>
      <c r="X38" s="520">
        <f t="shared" si="54"/>
        <v>0</v>
      </c>
      <c r="Y38" s="520">
        <f t="shared" si="54"/>
        <v>0</v>
      </c>
      <c r="Z38" s="520">
        <f t="shared" si="54"/>
        <v>0</v>
      </c>
      <c r="AA38" s="520">
        <f t="shared" si="54"/>
        <v>0</v>
      </c>
      <c r="AB38" s="520">
        <f t="shared" si="54"/>
        <v>0</v>
      </c>
      <c r="AC38" s="520">
        <f t="shared" si="54"/>
        <v>0</v>
      </c>
      <c r="AD38" s="520">
        <f t="shared" si="54"/>
        <v>0</v>
      </c>
    </row>
    <row r="39" spans="1:30">
      <c r="A39" s="140">
        <v>40360</v>
      </c>
      <c r="B39" s="396">
        <f>SUM('Natural Gas'!E37+'Fuel Oil'!E37+Propane!E37)</f>
        <v>0</v>
      </c>
      <c r="C39" s="397">
        <f>SUM('Natural Gas'!F37+'Fuel Oil'!F37+Propane!F37)</f>
        <v>0</v>
      </c>
      <c r="D39" s="397">
        <f>SUM('Natural Gas'!G37+'Fuel Oil'!G37+Propane!G37)</f>
        <v>0</v>
      </c>
      <c r="E39" s="397">
        <f>SUM('Natural Gas'!H37+'Fuel Oil'!H37+Propane!H37)</f>
        <v>0</v>
      </c>
      <c r="F39" s="397">
        <f>SUM('Natural Gas'!I37+'Fuel Oil'!I37+Propane!I37)</f>
        <v>0</v>
      </c>
      <c r="G39" s="397">
        <f>SUM('Natural Gas'!J37+'Fuel Oil'!J37+Propane!J37)</f>
        <v>0</v>
      </c>
      <c r="H39" s="397">
        <f>SUM('Natural Gas'!K37+'Fuel Oil'!K37+Propane!K37)</f>
        <v>0</v>
      </c>
      <c r="I39" s="397">
        <f>SUM('Natural Gas'!L37+'Fuel Oil'!L37+Propane!L37)</f>
        <v>0</v>
      </c>
      <c r="J39" s="514">
        <f>SUM('Natural Gas'!M37+'Fuel Oil'!M37+Propane!M37)</f>
        <v>0</v>
      </c>
      <c r="K39" s="516"/>
      <c r="L39" s="396">
        <f t="shared" ref="L39:T39" si="55">SUM(B26+B27+B28+B29+B30+B33+B34+B35+B36+B37+B38+B39)/12</f>
        <v>0</v>
      </c>
      <c r="M39" s="397">
        <f t="shared" si="55"/>
        <v>0</v>
      </c>
      <c r="N39" s="397">
        <f t="shared" si="55"/>
        <v>0</v>
      </c>
      <c r="O39" s="397">
        <f t="shared" si="55"/>
        <v>0</v>
      </c>
      <c r="P39" s="397">
        <f t="shared" si="55"/>
        <v>0</v>
      </c>
      <c r="Q39" s="397">
        <f t="shared" si="55"/>
        <v>0</v>
      </c>
      <c r="R39" s="397">
        <f t="shared" si="55"/>
        <v>0</v>
      </c>
      <c r="S39" s="397">
        <f t="shared" si="55"/>
        <v>0</v>
      </c>
      <c r="T39" s="514">
        <f t="shared" si="55"/>
        <v>0</v>
      </c>
      <c r="V39" s="520">
        <f t="shared" ref="V39:AD39" si="56">SUM(B26:B30)+B33+B34+B35+B36+B37+B38+B39</f>
        <v>0</v>
      </c>
      <c r="W39" s="520">
        <f t="shared" si="56"/>
        <v>0</v>
      </c>
      <c r="X39" s="520">
        <f t="shared" si="56"/>
        <v>0</v>
      </c>
      <c r="Y39" s="520">
        <f t="shared" si="56"/>
        <v>0</v>
      </c>
      <c r="Z39" s="520">
        <f t="shared" si="56"/>
        <v>0</v>
      </c>
      <c r="AA39" s="520">
        <f t="shared" si="56"/>
        <v>0</v>
      </c>
      <c r="AB39" s="520">
        <f t="shared" si="56"/>
        <v>0</v>
      </c>
      <c r="AC39" s="520">
        <f t="shared" si="56"/>
        <v>0</v>
      </c>
      <c r="AD39" s="520">
        <f t="shared" si="56"/>
        <v>0</v>
      </c>
    </row>
    <row r="40" spans="1:30">
      <c r="A40" s="140">
        <v>40391</v>
      </c>
      <c r="B40" s="396">
        <f>SUM('Natural Gas'!E38+'Fuel Oil'!E38+Propane!E38)</f>
        <v>0</v>
      </c>
      <c r="C40" s="397">
        <f>SUM('Natural Gas'!F38+'Fuel Oil'!F38+Propane!F38)</f>
        <v>0</v>
      </c>
      <c r="D40" s="397">
        <f>SUM('Natural Gas'!G38+'Fuel Oil'!G38+Propane!G38)</f>
        <v>0</v>
      </c>
      <c r="E40" s="397">
        <f>SUM('Natural Gas'!H38+'Fuel Oil'!H38+Propane!H38)</f>
        <v>0</v>
      </c>
      <c r="F40" s="397">
        <f>SUM('Natural Gas'!I38+'Fuel Oil'!I38+Propane!I38)</f>
        <v>0</v>
      </c>
      <c r="G40" s="397">
        <f>SUM('Natural Gas'!J38+'Fuel Oil'!J38+Propane!J38)</f>
        <v>0</v>
      </c>
      <c r="H40" s="397">
        <f>SUM('Natural Gas'!K38+'Fuel Oil'!K38+Propane!K38)</f>
        <v>0</v>
      </c>
      <c r="I40" s="397">
        <f>SUM('Natural Gas'!L38+'Fuel Oil'!L38+Propane!L38)</f>
        <v>0</v>
      </c>
      <c r="J40" s="514">
        <f>SUM('Natural Gas'!M38+'Fuel Oil'!M38+Propane!M38)</f>
        <v>0</v>
      </c>
      <c r="K40" s="516"/>
      <c r="L40" s="396">
        <f t="shared" ref="L40:T40" si="57">SUM(B27+B28+B29+B30+B33+B34+B35+B36+B37+B38+B39+B40)/12</f>
        <v>0</v>
      </c>
      <c r="M40" s="397">
        <f t="shared" si="57"/>
        <v>0</v>
      </c>
      <c r="N40" s="397">
        <f t="shared" si="57"/>
        <v>0</v>
      </c>
      <c r="O40" s="397">
        <f t="shared" si="57"/>
        <v>0</v>
      </c>
      <c r="P40" s="397">
        <f t="shared" si="57"/>
        <v>0</v>
      </c>
      <c r="Q40" s="397">
        <f t="shared" si="57"/>
        <v>0</v>
      </c>
      <c r="R40" s="397">
        <f t="shared" si="57"/>
        <v>0</v>
      </c>
      <c r="S40" s="397">
        <f t="shared" si="57"/>
        <v>0</v>
      </c>
      <c r="T40" s="514">
        <f t="shared" si="57"/>
        <v>0</v>
      </c>
      <c r="V40" s="520">
        <f t="shared" ref="V40:AD40" si="58">SUM(B27:B30)+B33+B34+B35+B36+B37+B38+B39+B40</f>
        <v>0</v>
      </c>
      <c r="W40" s="520">
        <f t="shared" si="58"/>
        <v>0</v>
      </c>
      <c r="X40" s="520">
        <f t="shared" si="58"/>
        <v>0</v>
      </c>
      <c r="Y40" s="520">
        <f t="shared" si="58"/>
        <v>0</v>
      </c>
      <c r="Z40" s="520">
        <f t="shared" si="58"/>
        <v>0</v>
      </c>
      <c r="AA40" s="520">
        <f t="shared" si="58"/>
        <v>0</v>
      </c>
      <c r="AB40" s="520">
        <f t="shared" si="58"/>
        <v>0</v>
      </c>
      <c r="AC40" s="520">
        <f t="shared" si="58"/>
        <v>0</v>
      </c>
      <c r="AD40" s="520">
        <f t="shared" si="58"/>
        <v>0</v>
      </c>
    </row>
    <row r="41" spans="1:30">
      <c r="A41" s="140">
        <v>40422</v>
      </c>
      <c r="B41" s="396">
        <f>SUM('Natural Gas'!E39+'Fuel Oil'!E39+Propane!E39)</f>
        <v>0</v>
      </c>
      <c r="C41" s="397">
        <f>SUM('Natural Gas'!F39+'Fuel Oil'!F39+Propane!F39)</f>
        <v>0</v>
      </c>
      <c r="D41" s="397">
        <f>SUM('Natural Gas'!G39+'Fuel Oil'!G39+Propane!G39)</f>
        <v>0</v>
      </c>
      <c r="E41" s="397">
        <f>SUM('Natural Gas'!H39+'Fuel Oil'!H39+Propane!H39)</f>
        <v>0</v>
      </c>
      <c r="F41" s="397">
        <f>SUM('Natural Gas'!I39+'Fuel Oil'!I39+Propane!I39)</f>
        <v>0</v>
      </c>
      <c r="G41" s="397">
        <f>SUM('Natural Gas'!J39+'Fuel Oil'!J39+Propane!J39)</f>
        <v>0</v>
      </c>
      <c r="H41" s="397">
        <f>SUM('Natural Gas'!K39+'Fuel Oil'!K39+Propane!K39)</f>
        <v>0</v>
      </c>
      <c r="I41" s="397">
        <f>SUM('Natural Gas'!L39+'Fuel Oil'!L39+Propane!L39)</f>
        <v>0</v>
      </c>
      <c r="J41" s="514">
        <f>SUM('Natural Gas'!M39+'Fuel Oil'!M39+Propane!M39)</f>
        <v>0</v>
      </c>
      <c r="K41" s="516"/>
      <c r="L41" s="396">
        <f t="shared" ref="L41:T41" si="59">SUM(B28+B29+B30+B33+B34+B35+B36+B37+B38+B39+B40+B41)/12</f>
        <v>0</v>
      </c>
      <c r="M41" s="397">
        <f t="shared" si="59"/>
        <v>0</v>
      </c>
      <c r="N41" s="397">
        <f t="shared" si="59"/>
        <v>0</v>
      </c>
      <c r="O41" s="397">
        <f t="shared" si="59"/>
        <v>0</v>
      </c>
      <c r="P41" s="397">
        <f t="shared" si="59"/>
        <v>0</v>
      </c>
      <c r="Q41" s="397">
        <f t="shared" si="59"/>
        <v>0</v>
      </c>
      <c r="R41" s="397">
        <f t="shared" si="59"/>
        <v>0</v>
      </c>
      <c r="S41" s="397">
        <f t="shared" si="59"/>
        <v>0</v>
      </c>
      <c r="T41" s="514">
        <f t="shared" si="59"/>
        <v>0</v>
      </c>
      <c r="V41" s="520">
        <f t="shared" ref="V41:AD41" si="60">SUM(B28:B30)+B33+B34+B35+B36+B37+B38+B39+B40+B41</f>
        <v>0</v>
      </c>
      <c r="W41" s="520">
        <f t="shared" si="60"/>
        <v>0</v>
      </c>
      <c r="X41" s="520">
        <f t="shared" si="60"/>
        <v>0</v>
      </c>
      <c r="Y41" s="520">
        <f t="shared" si="60"/>
        <v>0</v>
      </c>
      <c r="Z41" s="520">
        <f t="shared" si="60"/>
        <v>0</v>
      </c>
      <c r="AA41" s="520">
        <f t="shared" si="60"/>
        <v>0</v>
      </c>
      <c r="AB41" s="520">
        <f t="shared" si="60"/>
        <v>0</v>
      </c>
      <c r="AC41" s="520">
        <f t="shared" si="60"/>
        <v>0</v>
      </c>
      <c r="AD41" s="520">
        <f t="shared" si="60"/>
        <v>0</v>
      </c>
    </row>
    <row r="42" spans="1:30">
      <c r="A42" s="140">
        <v>40452</v>
      </c>
      <c r="B42" s="396">
        <f>SUM('Natural Gas'!E40+'Fuel Oil'!E40+Propane!E40)</f>
        <v>0</v>
      </c>
      <c r="C42" s="397">
        <f>SUM('Natural Gas'!F40+'Fuel Oil'!F40+Propane!F40)</f>
        <v>0</v>
      </c>
      <c r="D42" s="397">
        <f>SUM('Natural Gas'!G40+'Fuel Oil'!G40+Propane!G40)</f>
        <v>0</v>
      </c>
      <c r="E42" s="397">
        <f>SUM('Natural Gas'!H40+'Fuel Oil'!H40+Propane!H40)</f>
        <v>0</v>
      </c>
      <c r="F42" s="397">
        <f>SUM('Natural Gas'!I40+'Fuel Oil'!I40+Propane!I40)</f>
        <v>0</v>
      </c>
      <c r="G42" s="397">
        <f>SUM('Natural Gas'!J40+'Fuel Oil'!J40+Propane!J40)</f>
        <v>0</v>
      </c>
      <c r="H42" s="397">
        <f>SUM('Natural Gas'!K40+'Fuel Oil'!K40+Propane!K40)</f>
        <v>0</v>
      </c>
      <c r="I42" s="397">
        <f>SUM('Natural Gas'!L40+'Fuel Oil'!L40+Propane!L40)</f>
        <v>0</v>
      </c>
      <c r="J42" s="514">
        <f>SUM('Natural Gas'!M40+'Fuel Oil'!M40+Propane!M40)</f>
        <v>0</v>
      </c>
      <c r="K42" s="516"/>
      <c r="L42" s="396">
        <f t="shared" ref="L42:T42" si="61">SUM(B29+B30+B33+B34+B35+B36+B37+B38+B39+B40+B41+B42)/12</f>
        <v>0</v>
      </c>
      <c r="M42" s="397">
        <f t="shared" si="61"/>
        <v>0</v>
      </c>
      <c r="N42" s="397">
        <f t="shared" si="61"/>
        <v>0</v>
      </c>
      <c r="O42" s="397">
        <f t="shared" si="61"/>
        <v>0</v>
      </c>
      <c r="P42" s="397">
        <f t="shared" si="61"/>
        <v>0</v>
      </c>
      <c r="Q42" s="397">
        <f t="shared" si="61"/>
        <v>0</v>
      </c>
      <c r="R42" s="397">
        <f t="shared" si="61"/>
        <v>0</v>
      </c>
      <c r="S42" s="397">
        <f t="shared" si="61"/>
        <v>0</v>
      </c>
      <c r="T42" s="514">
        <f t="shared" si="61"/>
        <v>0</v>
      </c>
      <c r="V42" s="520">
        <f t="shared" ref="V42:AD42" si="62">SUM(B29:B30)+B33+B34+B35+B36+B37+B38+B39+B40+B41+B42</f>
        <v>0</v>
      </c>
      <c r="W42" s="520">
        <f t="shared" si="62"/>
        <v>0</v>
      </c>
      <c r="X42" s="520">
        <f t="shared" si="62"/>
        <v>0</v>
      </c>
      <c r="Y42" s="520">
        <f t="shared" si="62"/>
        <v>0</v>
      </c>
      <c r="Z42" s="520">
        <f t="shared" si="62"/>
        <v>0</v>
      </c>
      <c r="AA42" s="520">
        <f t="shared" si="62"/>
        <v>0</v>
      </c>
      <c r="AB42" s="520">
        <f t="shared" si="62"/>
        <v>0</v>
      </c>
      <c r="AC42" s="520">
        <f t="shared" si="62"/>
        <v>0</v>
      </c>
      <c r="AD42" s="520">
        <f t="shared" si="62"/>
        <v>0</v>
      </c>
    </row>
    <row r="43" spans="1:30">
      <c r="A43" s="140">
        <v>40483</v>
      </c>
      <c r="B43" s="396">
        <f>SUM('Natural Gas'!E41+'Fuel Oil'!E41+Propane!E41)</f>
        <v>0</v>
      </c>
      <c r="C43" s="397">
        <f>SUM('Natural Gas'!F41+'Fuel Oil'!F41+Propane!F41)</f>
        <v>0</v>
      </c>
      <c r="D43" s="397">
        <f>SUM('Natural Gas'!G41+'Fuel Oil'!G41+Propane!G41)</f>
        <v>0</v>
      </c>
      <c r="E43" s="397">
        <f>SUM('Natural Gas'!H41+'Fuel Oil'!H41+Propane!H41)</f>
        <v>0</v>
      </c>
      <c r="F43" s="397">
        <f>SUM('Natural Gas'!I41+'Fuel Oil'!I41+Propane!I41)</f>
        <v>0</v>
      </c>
      <c r="G43" s="397">
        <f>SUM('Natural Gas'!J41+'Fuel Oil'!J41+Propane!J41)</f>
        <v>0</v>
      </c>
      <c r="H43" s="397">
        <f>SUM('Natural Gas'!K41+'Fuel Oil'!K41+Propane!K41)</f>
        <v>0</v>
      </c>
      <c r="I43" s="397">
        <f>SUM('Natural Gas'!L41+'Fuel Oil'!L41+Propane!L41)</f>
        <v>0</v>
      </c>
      <c r="J43" s="514">
        <f>SUM('Natural Gas'!M41+'Fuel Oil'!M41+Propane!M41)</f>
        <v>0</v>
      </c>
      <c r="K43" s="516"/>
      <c r="L43" s="396">
        <f t="shared" ref="L43:T43" si="63">SUM(B30+B33+B34+B35+B36+B37+B38+B39+B40+B41+B42+B43)/12</f>
        <v>0</v>
      </c>
      <c r="M43" s="397">
        <f t="shared" si="63"/>
        <v>0</v>
      </c>
      <c r="N43" s="397">
        <f t="shared" si="63"/>
        <v>0</v>
      </c>
      <c r="O43" s="397">
        <f t="shared" si="63"/>
        <v>0</v>
      </c>
      <c r="P43" s="397">
        <f t="shared" si="63"/>
        <v>0</v>
      </c>
      <c r="Q43" s="397">
        <f t="shared" si="63"/>
        <v>0</v>
      </c>
      <c r="R43" s="397">
        <f t="shared" si="63"/>
        <v>0</v>
      </c>
      <c r="S43" s="397">
        <f t="shared" si="63"/>
        <v>0</v>
      </c>
      <c r="T43" s="514">
        <f t="shared" si="63"/>
        <v>0</v>
      </c>
      <c r="V43" s="520">
        <f t="shared" ref="V43:AD43" si="64">SUM(B30+B33+B34+B35+B36+B37+B38+B39+B40+B41+B42+B43)</f>
        <v>0</v>
      </c>
      <c r="W43" s="520">
        <f t="shared" si="64"/>
        <v>0</v>
      </c>
      <c r="X43" s="520">
        <f t="shared" si="64"/>
        <v>0</v>
      </c>
      <c r="Y43" s="520">
        <f t="shared" si="64"/>
        <v>0</v>
      </c>
      <c r="Z43" s="520">
        <f t="shared" si="64"/>
        <v>0</v>
      </c>
      <c r="AA43" s="520">
        <f t="shared" si="64"/>
        <v>0</v>
      </c>
      <c r="AB43" s="520">
        <f t="shared" si="64"/>
        <v>0</v>
      </c>
      <c r="AC43" s="520">
        <f t="shared" si="64"/>
        <v>0</v>
      </c>
      <c r="AD43" s="520">
        <f t="shared" si="64"/>
        <v>0</v>
      </c>
    </row>
    <row r="44" spans="1:30" ht="15.75" thickBot="1">
      <c r="A44" s="140">
        <v>40513</v>
      </c>
      <c r="B44" s="400">
        <f>SUM('Natural Gas'!E42+'Fuel Oil'!E42+Propane!E42)</f>
        <v>0</v>
      </c>
      <c r="C44" s="401">
        <f>SUM('Natural Gas'!F42+'Fuel Oil'!F42+Propane!F42)</f>
        <v>0</v>
      </c>
      <c r="D44" s="401">
        <f>SUM('Natural Gas'!G42+'Fuel Oil'!G42+Propane!G42)</f>
        <v>0</v>
      </c>
      <c r="E44" s="401">
        <f>SUM('Natural Gas'!H42+'Fuel Oil'!H42+Propane!H42)</f>
        <v>0</v>
      </c>
      <c r="F44" s="401">
        <f>SUM('Natural Gas'!I42+'Fuel Oil'!I42+Propane!I42)</f>
        <v>0</v>
      </c>
      <c r="G44" s="401">
        <f>SUM('Natural Gas'!J42+'Fuel Oil'!J42+Propane!J42)</f>
        <v>0</v>
      </c>
      <c r="H44" s="401">
        <f>SUM('Natural Gas'!K42+'Fuel Oil'!K42+Propane!K42)</f>
        <v>0</v>
      </c>
      <c r="I44" s="401">
        <f>SUM('Natural Gas'!L42+'Fuel Oil'!L42+Propane!L42)</f>
        <v>0</v>
      </c>
      <c r="J44" s="517">
        <f>SUM('Natural Gas'!M42+'Fuel Oil'!M42+Propane!M42)</f>
        <v>0</v>
      </c>
      <c r="K44" s="516"/>
      <c r="L44" s="400">
        <f t="shared" ref="L44:T44" si="65">SUM(B33+B34+B35+B36+B37+B38+B39+B40+B41+B42+B43+B44)/12</f>
        <v>0</v>
      </c>
      <c r="M44" s="401">
        <f t="shared" si="65"/>
        <v>0</v>
      </c>
      <c r="N44" s="401">
        <f t="shared" si="65"/>
        <v>0</v>
      </c>
      <c r="O44" s="401">
        <f t="shared" si="65"/>
        <v>0</v>
      </c>
      <c r="P44" s="401">
        <f t="shared" si="65"/>
        <v>0</v>
      </c>
      <c r="Q44" s="401">
        <f t="shared" si="65"/>
        <v>0</v>
      </c>
      <c r="R44" s="401">
        <f t="shared" si="65"/>
        <v>0</v>
      </c>
      <c r="S44" s="401">
        <f t="shared" si="65"/>
        <v>0</v>
      </c>
      <c r="T44" s="517">
        <f t="shared" si="65"/>
        <v>0</v>
      </c>
      <c r="V44" s="522">
        <f t="shared" ref="V44:AD44" si="66">SUM(B33:B44)</f>
        <v>0</v>
      </c>
      <c r="W44" s="522">
        <f t="shared" si="66"/>
        <v>0</v>
      </c>
      <c r="X44" s="522">
        <f t="shared" si="66"/>
        <v>0</v>
      </c>
      <c r="Y44" s="522">
        <f t="shared" si="66"/>
        <v>0</v>
      </c>
      <c r="Z44" s="522">
        <f t="shared" si="66"/>
        <v>0</v>
      </c>
      <c r="AA44" s="522">
        <f t="shared" si="66"/>
        <v>0</v>
      </c>
      <c r="AB44" s="522">
        <f t="shared" si="66"/>
        <v>0</v>
      </c>
      <c r="AC44" s="522">
        <f t="shared" si="66"/>
        <v>0</v>
      </c>
      <c r="AD44" s="522">
        <f t="shared" si="66"/>
        <v>0</v>
      </c>
    </row>
    <row r="45" spans="1:30" ht="16.5" thickTop="1" thickBot="1">
      <c r="A45" s="386" t="s">
        <v>24</v>
      </c>
      <c r="B45" s="404">
        <f t="shared" ref="B45:J45" si="67">SUM(B33:B44)</f>
        <v>0</v>
      </c>
      <c r="C45" s="405">
        <f t="shared" si="67"/>
        <v>0</v>
      </c>
      <c r="D45" s="405">
        <f t="shared" si="67"/>
        <v>0</v>
      </c>
      <c r="E45" s="405">
        <f t="shared" si="67"/>
        <v>0</v>
      </c>
      <c r="F45" s="405">
        <f t="shared" si="67"/>
        <v>0</v>
      </c>
      <c r="G45" s="405">
        <f t="shared" si="67"/>
        <v>0</v>
      </c>
      <c r="H45" s="405">
        <f t="shared" si="67"/>
        <v>0</v>
      </c>
      <c r="I45" s="405">
        <f t="shared" si="67"/>
        <v>0</v>
      </c>
      <c r="J45" s="406">
        <f t="shared" si="67"/>
        <v>0</v>
      </c>
      <c r="K45" s="516"/>
      <c r="L45" s="404">
        <f t="shared" ref="L45:T45" si="68">SUM(L33:L44)</f>
        <v>0.3</v>
      </c>
      <c r="M45" s="405">
        <f t="shared" si="68"/>
        <v>1.8E-3</v>
      </c>
      <c r="N45" s="405">
        <f t="shared" si="68"/>
        <v>0.25199999999999995</v>
      </c>
      <c r="O45" s="405">
        <f t="shared" si="68"/>
        <v>2.2799999999999997E-2</v>
      </c>
      <c r="P45" s="405">
        <f t="shared" si="68"/>
        <v>1.6499999999999997E-2</v>
      </c>
      <c r="Q45" s="405">
        <f t="shared" si="68"/>
        <v>5.6699999999999997E-3</v>
      </c>
      <c r="R45" s="405">
        <f t="shared" si="68"/>
        <v>9.6000000000000009E-3</v>
      </c>
      <c r="S45" s="405">
        <f t="shared" si="68"/>
        <v>1.5E-6</v>
      </c>
      <c r="T45" s="406">
        <f t="shared" si="68"/>
        <v>0.30293999999999999</v>
      </c>
      <c r="V45" s="521">
        <f t="shared" ref="V45:AD45" si="69">SUM(V33:V44)</f>
        <v>3.5999999999999996</v>
      </c>
      <c r="W45" s="521">
        <f t="shared" si="69"/>
        <v>2.1600000000000001E-2</v>
      </c>
      <c r="X45" s="521">
        <f t="shared" si="69"/>
        <v>3.0239999999999991</v>
      </c>
      <c r="Y45" s="521">
        <f t="shared" si="69"/>
        <v>0.27359999999999995</v>
      </c>
      <c r="Z45" s="521">
        <f t="shared" si="69"/>
        <v>0.19799999999999995</v>
      </c>
      <c r="AA45" s="521">
        <f t="shared" si="69"/>
        <v>6.8039999999999989E-2</v>
      </c>
      <c r="AB45" s="521">
        <f t="shared" si="69"/>
        <v>0.11520000000000001</v>
      </c>
      <c r="AC45" s="521">
        <f t="shared" si="69"/>
        <v>1.7999999999999997E-5</v>
      </c>
      <c r="AD45" s="521">
        <f t="shared" si="69"/>
        <v>3.6352799999999998</v>
      </c>
    </row>
    <row r="46" spans="1:30">
      <c r="A46" s="284"/>
      <c r="B46" s="353"/>
      <c r="C46" s="350"/>
      <c r="D46" s="350"/>
      <c r="E46" s="350"/>
      <c r="F46" s="350"/>
      <c r="G46" s="384"/>
      <c r="H46" s="385"/>
      <c r="I46" s="350"/>
      <c r="J46" s="350"/>
      <c r="K46" s="516"/>
      <c r="L46" s="353"/>
      <c r="M46" s="350"/>
      <c r="N46" s="350"/>
      <c r="O46" s="350"/>
      <c r="P46" s="350"/>
      <c r="Q46" s="384"/>
      <c r="R46" s="385"/>
      <c r="S46" s="350"/>
      <c r="T46" s="350"/>
    </row>
    <row r="47" spans="1:30">
      <c r="A47" s="140">
        <v>40544</v>
      </c>
      <c r="B47" s="396">
        <f>SUM('Natural Gas'!E45+'Fuel Oil'!E45+Propane!E45)</f>
        <v>0</v>
      </c>
      <c r="C47" s="397">
        <f>SUM('Natural Gas'!F45+'Fuel Oil'!F45+Propane!F45)</f>
        <v>0</v>
      </c>
      <c r="D47" s="397">
        <f>SUM('Natural Gas'!G45+'Fuel Oil'!G45+Propane!G45)</f>
        <v>0</v>
      </c>
      <c r="E47" s="397">
        <f>SUM('Natural Gas'!H45+'Fuel Oil'!H45+Propane!H45)</f>
        <v>0</v>
      </c>
      <c r="F47" s="397">
        <f>SUM('Natural Gas'!I45+'Fuel Oil'!I45+Propane!I45)</f>
        <v>0</v>
      </c>
      <c r="G47" s="397">
        <f>SUM('Natural Gas'!J45+'Fuel Oil'!J45+Propane!J45)</f>
        <v>0</v>
      </c>
      <c r="H47" s="397">
        <f>SUM('Natural Gas'!K45+'Fuel Oil'!K45+Propane!K45)</f>
        <v>0</v>
      </c>
      <c r="I47" s="397">
        <f>SUM('Natural Gas'!L45+'Fuel Oil'!L45+Propane!L45)</f>
        <v>0</v>
      </c>
      <c r="J47" s="514">
        <f>SUM('Natural Gas'!M45+'Fuel Oil'!M45+Propane!M45)</f>
        <v>0</v>
      </c>
      <c r="K47" s="516"/>
      <c r="L47" s="396">
        <f t="shared" ref="L47:T47" si="70">SUM(B34+B35+B36+B37+B38+B39+B40+B41+B42+B43+B44+B47)/12</f>
        <v>0</v>
      </c>
      <c r="M47" s="397">
        <f t="shared" si="70"/>
        <v>0</v>
      </c>
      <c r="N47" s="397">
        <f t="shared" si="70"/>
        <v>0</v>
      </c>
      <c r="O47" s="397">
        <f t="shared" si="70"/>
        <v>0</v>
      </c>
      <c r="P47" s="397">
        <f t="shared" si="70"/>
        <v>0</v>
      </c>
      <c r="Q47" s="397">
        <f t="shared" si="70"/>
        <v>0</v>
      </c>
      <c r="R47" s="397">
        <f t="shared" si="70"/>
        <v>0</v>
      </c>
      <c r="S47" s="397">
        <f t="shared" si="70"/>
        <v>0</v>
      </c>
      <c r="T47" s="514">
        <f t="shared" si="70"/>
        <v>0</v>
      </c>
      <c r="V47" s="520">
        <f t="shared" ref="V47:AD47" si="71">SUM(B34:B44)+B47</f>
        <v>0</v>
      </c>
      <c r="W47" s="520">
        <f t="shared" si="71"/>
        <v>0</v>
      </c>
      <c r="X47" s="520">
        <f t="shared" si="71"/>
        <v>0</v>
      </c>
      <c r="Y47" s="520">
        <f t="shared" si="71"/>
        <v>0</v>
      </c>
      <c r="Z47" s="520">
        <f t="shared" si="71"/>
        <v>0</v>
      </c>
      <c r="AA47" s="520">
        <f t="shared" si="71"/>
        <v>0</v>
      </c>
      <c r="AB47" s="520">
        <f t="shared" si="71"/>
        <v>0</v>
      </c>
      <c r="AC47" s="520">
        <f t="shared" si="71"/>
        <v>0</v>
      </c>
      <c r="AD47" s="520">
        <f t="shared" si="71"/>
        <v>0</v>
      </c>
    </row>
    <row r="48" spans="1:30">
      <c r="A48" s="140">
        <v>40575</v>
      </c>
      <c r="B48" s="396">
        <f>SUM('Natural Gas'!E46+'Fuel Oil'!E46+Propane!E46)</f>
        <v>0</v>
      </c>
      <c r="C48" s="397">
        <f>SUM('Natural Gas'!F46+'Fuel Oil'!F46+Propane!F46)</f>
        <v>0</v>
      </c>
      <c r="D48" s="397">
        <f>SUM('Natural Gas'!G46+'Fuel Oil'!G46+Propane!G46)</f>
        <v>0</v>
      </c>
      <c r="E48" s="397">
        <f>SUM('Natural Gas'!H46+'Fuel Oil'!H46+Propane!H46)</f>
        <v>0</v>
      </c>
      <c r="F48" s="397">
        <f>SUM('Natural Gas'!I46+'Fuel Oil'!I46+Propane!I46)</f>
        <v>0</v>
      </c>
      <c r="G48" s="397">
        <f>SUM('Natural Gas'!J46+'Fuel Oil'!J46+Propane!J46)</f>
        <v>0</v>
      </c>
      <c r="H48" s="397">
        <f>SUM('Natural Gas'!K46+'Fuel Oil'!K46+Propane!K46)</f>
        <v>0</v>
      </c>
      <c r="I48" s="397">
        <f>SUM('Natural Gas'!L46+'Fuel Oil'!L46+Propane!L46)</f>
        <v>0</v>
      </c>
      <c r="J48" s="514">
        <f>SUM('Natural Gas'!M46+'Fuel Oil'!M46+Propane!M46)</f>
        <v>0</v>
      </c>
      <c r="K48" s="516"/>
      <c r="L48" s="396">
        <f t="shared" ref="L48:T48" si="72">SUM(B35+B36+B37+B38+B39+B40+B41+B42+B43+B44+B47+B48)/12</f>
        <v>0</v>
      </c>
      <c r="M48" s="397">
        <f t="shared" si="72"/>
        <v>0</v>
      </c>
      <c r="N48" s="397">
        <f t="shared" si="72"/>
        <v>0</v>
      </c>
      <c r="O48" s="397">
        <f t="shared" si="72"/>
        <v>0</v>
      </c>
      <c r="P48" s="397">
        <f t="shared" si="72"/>
        <v>0</v>
      </c>
      <c r="Q48" s="397">
        <f t="shared" si="72"/>
        <v>0</v>
      </c>
      <c r="R48" s="397">
        <f t="shared" si="72"/>
        <v>0</v>
      </c>
      <c r="S48" s="397">
        <f t="shared" si="72"/>
        <v>0</v>
      </c>
      <c r="T48" s="514">
        <f t="shared" si="72"/>
        <v>0</v>
      </c>
      <c r="V48" s="520">
        <f t="shared" ref="V48:AD48" si="73">SUM(B35:B44)+B47+B48</f>
        <v>0</v>
      </c>
      <c r="W48" s="520">
        <f t="shared" si="73"/>
        <v>0</v>
      </c>
      <c r="X48" s="520">
        <f t="shared" si="73"/>
        <v>0</v>
      </c>
      <c r="Y48" s="520">
        <f t="shared" si="73"/>
        <v>0</v>
      </c>
      <c r="Z48" s="520">
        <f t="shared" si="73"/>
        <v>0</v>
      </c>
      <c r="AA48" s="520">
        <f t="shared" si="73"/>
        <v>0</v>
      </c>
      <c r="AB48" s="520">
        <f t="shared" si="73"/>
        <v>0</v>
      </c>
      <c r="AC48" s="520">
        <f t="shared" si="73"/>
        <v>0</v>
      </c>
      <c r="AD48" s="520">
        <f t="shared" si="73"/>
        <v>0</v>
      </c>
    </row>
    <row r="49" spans="1:30">
      <c r="A49" s="140">
        <v>40603</v>
      </c>
      <c r="B49" s="396">
        <f>SUM('Natural Gas'!E47+'Fuel Oil'!E47+Propane!E47)</f>
        <v>0</v>
      </c>
      <c r="C49" s="397">
        <f>SUM('Natural Gas'!F47+'Fuel Oil'!F47+Propane!F47)</f>
        <v>0</v>
      </c>
      <c r="D49" s="397">
        <f>SUM('Natural Gas'!G47+'Fuel Oil'!G47+Propane!G47)</f>
        <v>0</v>
      </c>
      <c r="E49" s="397">
        <f>SUM('Natural Gas'!H47+'Fuel Oil'!H47+Propane!H47)</f>
        <v>0</v>
      </c>
      <c r="F49" s="397">
        <f>SUM('Natural Gas'!I47+'Fuel Oil'!I47+Propane!I47)</f>
        <v>0</v>
      </c>
      <c r="G49" s="397">
        <f>SUM('Natural Gas'!J47+'Fuel Oil'!J47+Propane!J47)</f>
        <v>0</v>
      </c>
      <c r="H49" s="397">
        <f>SUM('Natural Gas'!K47+'Fuel Oil'!K47+Propane!K47)</f>
        <v>0</v>
      </c>
      <c r="I49" s="397">
        <f>SUM('Natural Gas'!L47+'Fuel Oil'!L47+Propane!L47)</f>
        <v>0</v>
      </c>
      <c r="J49" s="514">
        <f>SUM('Natural Gas'!M47+'Fuel Oil'!M47+Propane!M47)</f>
        <v>0</v>
      </c>
      <c r="K49" s="516"/>
      <c r="L49" s="396">
        <f t="shared" ref="L49:T49" si="74">SUM(B36+B37+B38+B39+B40+B41+B42+B43+B44+B47+B48+B49)/12</f>
        <v>0</v>
      </c>
      <c r="M49" s="397">
        <f t="shared" si="74"/>
        <v>0</v>
      </c>
      <c r="N49" s="397">
        <f t="shared" si="74"/>
        <v>0</v>
      </c>
      <c r="O49" s="397">
        <f t="shared" si="74"/>
        <v>0</v>
      </c>
      <c r="P49" s="397">
        <f t="shared" si="74"/>
        <v>0</v>
      </c>
      <c r="Q49" s="397">
        <f t="shared" si="74"/>
        <v>0</v>
      </c>
      <c r="R49" s="397">
        <f t="shared" si="74"/>
        <v>0</v>
      </c>
      <c r="S49" s="397">
        <f t="shared" si="74"/>
        <v>0</v>
      </c>
      <c r="T49" s="514">
        <f t="shared" si="74"/>
        <v>0</v>
      </c>
      <c r="V49" s="520">
        <f t="shared" ref="V49:AD49" si="75">SUM(B36:B44)+B47+B48+B49</f>
        <v>0</v>
      </c>
      <c r="W49" s="520">
        <f t="shared" si="75"/>
        <v>0</v>
      </c>
      <c r="X49" s="520">
        <f t="shared" si="75"/>
        <v>0</v>
      </c>
      <c r="Y49" s="520">
        <f t="shared" si="75"/>
        <v>0</v>
      </c>
      <c r="Z49" s="520">
        <f t="shared" si="75"/>
        <v>0</v>
      </c>
      <c r="AA49" s="520">
        <f t="shared" si="75"/>
        <v>0</v>
      </c>
      <c r="AB49" s="520">
        <f t="shared" si="75"/>
        <v>0</v>
      </c>
      <c r="AC49" s="520">
        <f t="shared" si="75"/>
        <v>0</v>
      </c>
      <c r="AD49" s="520">
        <f t="shared" si="75"/>
        <v>0</v>
      </c>
    </row>
    <row r="50" spans="1:30">
      <c r="A50" s="140">
        <v>40634</v>
      </c>
      <c r="B50" s="396">
        <f>SUM('Natural Gas'!E48+'Fuel Oil'!E48+Propane!E48)</f>
        <v>0</v>
      </c>
      <c r="C50" s="397">
        <f>SUM('Natural Gas'!F48+'Fuel Oil'!F48+Propane!F48)</f>
        <v>0</v>
      </c>
      <c r="D50" s="397">
        <f>SUM('Natural Gas'!G48+'Fuel Oil'!G48+Propane!G48)</f>
        <v>0</v>
      </c>
      <c r="E50" s="397">
        <f>SUM('Natural Gas'!H48+'Fuel Oil'!H48+Propane!H48)</f>
        <v>0</v>
      </c>
      <c r="F50" s="397">
        <f>SUM('Natural Gas'!I48+'Fuel Oil'!I48+Propane!I48)</f>
        <v>0</v>
      </c>
      <c r="G50" s="397">
        <f>SUM('Natural Gas'!J48+'Fuel Oil'!J48+Propane!J48)</f>
        <v>0</v>
      </c>
      <c r="H50" s="397">
        <f>SUM('Natural Gas'!K48+'Fuel Oil'!K48+Propane!K48)</f>
        <v>0</v>
      </c>
      <c r="I50" s="397">
        <f>SUM('Natural Gas'!L48+'Fuel Oil'!L48+Propane!L48)</f>
        <v>0</v>
      </c>
      <c r="J50" s="514">
        <f>SUM('Natural Gas'!M48+'Fuel Oil'!M48+Propane!M48)</f>
        <v>0</v>
      </c>
      <c r="K50" s="516"/>
      <c r="L50" s="396">
        <f t="shared" ref="L50:T50" si="76">SUM(B37+B38+B39+B40+B41+B42+B43+B44+B47+B48+B49+B50)/12</f>
        <v>0</v>
      </c>
      <c r="M50" s="397">
        <f t="shared" si="76"/>
        <v>0</v>
      </c>
      <c r="N50" s="397">
        <f t="shared" si="76"/>
        <v>0</v>
      </c>
      <c r="O50" s="397">
        <f t="shared" si="76"/>
        <v>0</v>
      </c>
      <c r="P50" s="397">
        <f t="shared" si="76"/>
        <v>0</v>
      </c>
      <c r="Q50" s="397">
        <f t="shared" si="76"/>
        <v>0</v>
      </c>
      <c r="R50" s="397">
        <f t="shared" si="76"/>
        <v>0</v>
      </c>
      <c r="S50" s="397">
        <f t="shared" si="76"/>
        <v>0</v>
      </c>
      <c r="T50" s="514">
        <f t="shared" si="76"/>
        <v>0</v>
      </c>
      <c r="V50" s="520">
        <f t="shared" ref="V50:AD50" si="77">SUM(B37:B44)+B47+B48+B49+B50</f>
        <v>0</v>
      </c>
      <c r="W50" s="520">
        <f t="shared" si="77"/>
        <v>0</v>
      </c>
      <c r="X50" s="520">
        <f t="shared" si="77"/>
        <v>0</v>
      </c>
      <c r="Y50" s="520">
        <f t="shared" si="77"/>
        <v>0</v>
      </c>
      <c r="Z50" s="520">
        <f t="shared" si="77"/>
        <v>0</v>
      </c>
      <c r="AA50" s="520">
        <f t="shared" si="77"/>
        <v>0</v>
      </c>
      <c r="AB50" s="520">
        <f t="shared" si="77"/>
        <v>0</v>
      </c>
      <c r="AC50" s="520">
        <f t="shared" si="77"/>
        <v>0</v>
      </c>
      <c r="AD50" s="520">
        <f t="shared" si="77"/>
        <v>0</v>
      </c>
    </row>
    <row r="51" spans="1:30">
      <c r="A51" s="140">
        <v>40664</v>
      </c>
      <c r="B51" s="396">
        <f>SUM('Natural Gas'!E49+'Fuel Oil'!E49+Propane!E49)</f>
        <v>0</v>
      </c>
      <c r="C51" s="397">
        <f>SUM('Natural Gas'!F49+'Fuel Oil'!F49+Propane!F49)</f>
        <v>0</v>
      </c>
      <c r="D51" s="397">
        <f>SUM('Natural Gas'!G49+'Fuel Oil'!G49+Propane!G49)</f>
        <v>0</v>
      </c>
      <c r="E51" s="397">
        <f>SUM('Natural Gas'!H49+'Fuel Oil'!H49+Propane!H49)</f>
        <v>0</v>
      </c>
      <c r="F51" s="397">
        <f>SUM('Natural Gas'!I49+'Fuel Oil'!I49+Propane!I49)</f>
        <v>0</v>
      </c>
      <c r="G51" s="397">
        <f>SUM('Natural Gas'!J49+'Fuel Oil'!J49+Propane!J49)</f>
        <v>0</v>
      </c>
      <c r="H51" s="397">
        <f>SUM('Natural Gas'!K49+'Fuel Oil'!K49+Propane!K49)</f>
        <v>0</v>
      </c>
      <c r="I51" s="397">
        <f>SUM('Natural Gas'!L49+'Fuel Oil'!L49+Propane!L49)</f>
        <v>0</v>
      </c>
      <c r="J51" s="514">
        <f>SUM('Natural Gas'!M49+'Fuel Oil'!M49+Propane!M49)</f>
        <v>0</v>
      </c>
      <c r="K51" s="516"/>
      <c r="L51" s="396">
        <f t="shared" ref="L51:T51" si="78">SUM(B38+B39+B40+B41+B42+B43+B44+B47+B48+B49+B50+B51)/12</f>
        <v>0</v>
      </c>
      <c r="M51" s="397">
        <f t="shared" si="78"/>
        <v>0</v>
      </c>
      <c r="N51" s="397">
        <f t="shared" si="78"/>
        <v>0</v>
      </c>
      <c r="O51" s="397">
        <f t="shared" si="78"/>
        <v>0</v>
      </c>
      <c r="P51" s="397">
        <f t="shared" si="78"/>
        <v>0</v>
      </c>
      <c r="Q51" s="397">
        <f t="shared" si="78"/>
        <v>0</v>
      </c>
      <c r="R51" s="397">
        <f t="shared" si="78"/>
        <v>0</v>
      </c>
      <c r="S51" s="397">
        <f t="shared" si="78"/>
        <v>0</v>
      </c>
      <c r="T51" s="514">
        <f t="shared" si="78"/>
        <v>0</v>
      </c>
      <c r="V51" s="520">
        <f t="shared" ref="V51:AD51" si="79">SUM(B38:B44)+B47+B48+B49+B50+B51</f>
        <v>0</v>
      </c>
      <c r="W51" s="520">
        <f t="shared" si="79"/>
        <v>0</v>
      </c>
      <c r="X51" s="520">
        <f t="shared" si="79"/>
        <v>0</v>
      </c>
      <c r="Y51" s="520">
        <f t="shared" si="79"/>
        <v>0</v>
      </c>
      <c r="Z51" s="520">
        <f t="shared" si="79"/>
        <v>0</v>
      </c>
      <c r="AA51" s="520">
        <f t="shared" si="79"/>
        <v>0</v>
      </c>
      <c r="AB51" s="520">
        <f t="shared" si="79"/>
        <v>0</v>
      </c>
      <c r="AC51" s="520">
        <f t="shared" si="79"/>
        <v>0</v>
      </c>
      <c r="AD51" s="520">
        <f t="shared" si="79"/>
        <v>0</v>
      </c>
    </row>
    <row r="52" spans="1:30">
      <c r="A52" s="140">
        <v>40695</v>
      </c>
      <c r="B52" s="396">
        <f>SUM('Natural Gas'!E50+'Fuel Oil'!E50+Propane!E50)</f>
        <v>0</v>
      </c>
      <c r="C52" s="397">
        <f>SUM('Natural Gas'!F50+'Fuel Oil'!F50+Propane!F50)</f>
        <v>0</v>
      </c>
      <c r="D52" s="397">
        <f>SUM('Natural Gas'!G50+'Fuel Oil'!G50+Propane!G50)</f>
        <v>0</v>
      </c>
      <c r="E52" s="397">
        <f>SUM('Natural Gas'!H50+'Fuel Oil'!H50+Propane!H50)</f>
        <v>0</v>
      </c>
      <c r="F52" s="397">
        <f>SUM('Natural Gas'!I50+'Fuel Oil'!I50+Propane!I50)</f>
        <v>0</v>
      </c>
      <c r="G52" s="397">
        <f>SUM('Natural Gas'!J50+'Fuel Oil'!J50+Propane!J50)</f>
        <v>0</v>
      </c>
      <c r="H52" s="397">
        <f>SUM('Natural Gas'!K50+'Fuel Oil'!K50+Propane!K50)</f>
        <v>0</v>
      </c>
      <c r="I52" s="397">
        <f>SUM('Natural Gas'!L50+'Fuel Oil'!L50+Propane!L50)</f>
        <v>0</v>
      </c>
      <c r="J52" s="514">
        <f>SUM('Natural Gas'!M50+'Fuel Oil'!M50+Propane!M50)</f>
        <v>0</v>
      </c>
      <c r="K52" s="516"/>
      <c r="L52" s="396">
        <f t="shared" ref="L52:T52" si="80">SUM(B39+B40+B41+B42+B43+B44+B47+B48+B49+B50+B51+B52)/12</f>
        <v>0</v>
      </c>
      <c r="M52" s="397">
        <f t="shared" si="80"/>
        <v>0</v>
      </c>
      <c r="N52" s="397">
        <f t="shared" si="80"/>
        <v>0</v>
      </c>
      <c r="O52" s="397">
        <f t="shared" si="80"/>
        <v>0</v>
      </c>
      <c r="P52" s="397">
        <f t="shared" si="80"/>
        <v>0</v>
      </c>
      <c r="Q52" s="397">
        <f t="shared" si="80"/>
        <v>0</v>
      </c>
      <c r="R52" s="397">
        <f t="shared" si="80"/>
        <v>0</v>
      </c>
      <c r="S52" s="397">
        <f t="shared" si="80"/>
        <v>0</v>
      </c>
      <c r="T52" s="514">
        <f t="shared" si="80"/>
        <v>0</v>
      </c>
      <c r="V52" s="520">
        <f t="shared" ref="V52:AD52" si="81">SUM(B39:B44)+B47+B48+B49+B50+B51+B52</f>
        <v>0</v>
      </c>
      <c r="W52" s="520">
        <f t="shared" si="81"/>
        <v>0</v>
      </c>
      <c r="X52" s="520">
        <f t="shared" si="81"/>
        <v>0</v>
      </c>
      <c r="Y52" s="520">
        <f t="shared" si="81"/>
        <v>0</v>
      </c>
      <c r="Z52" s="520">
        <f t="shared" si="81"/>
        <v>0</v>
      </c>
      <c r="AA52" s="520">
        <f t="shared" si="81"/>
        <v>0</v>
      </c>
      <c r="AB52" s="520">
        <f t="shared" si="81"/>
        <v>0</v>
      </c>
      <c r="AC52" s="520">
        <f t="shared" si="81"/>
        <v>0</v>
      </c>
      <c r="AD52" s="520">
        <f t="shared" si="81"/>
        <v>0</v>
      </c>
    </row>
    <row r="53" spans="1:30">
      <c r="A53" s="140">
        <v>40725</v>
      </c>
      <c r="B53" s="396">
        <f>SUM('Natural Gas'!E51+'Fuel Oil'!E51+Propane!E51)</f>
        <v>0</v>
      </c>
      <c r="C53" s="397">
        <f>SUM('Natural Gas'!F51+'Fuel Oil'!F51+Propane!F51)</f>
        <v>0</v>
      </c>
      <c r="D53" s="397">
        <f>SUM('Natural Gas'!G51+'Fuel Oil'!G51+Propane!G51)</f>
        <v>0</v>
      </c>
      <c r="E53" s="397">
        <f>SUM('Natural Gas'!H51+'Fuel Oil'!H51+Propane!H51)</f>
        <v>0</v>
      </c>
      <c r="F53" s="397">
        <f>SUM('Natural Gas'!I51+'Fuel Oil'!I51+Propane!I51)</f>
        <v>0</v>
      </c>
      <c r="G53" s="397">
        <f>SUM('Natural Gas'!J51+'Fuel Oil'!J51+Propane!J51)</f>
        <v>0</v>
      </c>
      <c r="H53" s="397">
        <f>SUM('Natural Gas'!K51+'Fuel Oil'!K51+Propane!K51)</f>
        <v>0</v>
      </c>
      <c r="I53" s="397">
        <f>SUM('Natural Gas'!L51+'Fuel Oil'!L51+Propane!L51)</f>
        <v>0</v>
      </c>
      <c r="J53" s="514">
        <f>SUM('Natural Gas'!M51+'Fuel Oil'!M51+Propane!M51)</f>
        <v>0</v>
      </c>
      <c r="K53" s="516"/>
      <c r="L53" s="396">
        <f t="shared" ref="L53:T53" si="82">SUM(B40+B41+B42+B43+B44+B47+B48+B49+B50+B51+B52+B53)/12</f>
        <v>0</v>
      </c>
      <c r="M53" s="397">
        <f t="shared" si="82"/>
        <v>0</v>
      </c>
      <c r="N53" s="397">
        <f t="shared" si="82"/>
        <v>0</v>
      </c>
      <c r="O53" s="397">
        <f t="shared" si="82"/>
        <v>0</v>
      </c>
      <c r="P53" s="397">
        <f t="shared" si="82"/>
        <v>0</v>
      </c>
      <c r="Q53" s="397">
        <f t="shared" si="82"/>
        <v>0</v>
      </c>
      <c r="R53" s="397">
        <f t="shared" si="82"/>
        <v>0</v>
      </c>
      <c r="S53" s="397">
        <f t="shared" si="82"/>
        <v>0</v>
      </c>
      <c r="T53" s="514">
        <f t="shared" si="82"/>
        <v>0</v>
      </c>
      <c r="V53" s="520">
        <f t="shared" ref="V53:AD53" si="83">SUM(B40:B44)+B47+B48+B49+B50+B51+B52+B53</f>
        <v>0</v>
      </c>
      <c r="W53" s="520">
        <f t="shared" si="83"/>
        <v>0</v>
      </c>
      <c r="X53" s="520">
        <f t="shared" si="83"/>
        <v>0</v>
      </c>
      <c r="Y53" s="520">
        <f t="shared" si="83"/>
        <v>0</v>
      </c>
      <c r="Z53" s="520">
        <f t="shared" si="83"/>
        <v>0</v>
      </c>
      <c r="AA53" s="520">
        <f t="shared" si="83"/>
        <v>0</v>
      </c>
      <c r="AB53" s="520">
        <f t="shared" si="83"/>
        <v>0</v>
      </c>
      <c r="AC53" s="520">
        <f t="shared" si="83"/>
        <v>0</v>
      </c>
      <c r="AD53" s="520">
        <f t="shared" si="83"/>
        <v>0</v>
      </c>
    </row>
    <row r="54" spans="1:30">
      <c r="A54" s="140">
        <v>40756</v>
      </c>
      <c r="B54" s="396">
        <f>SUM('Natural Gas'!E52+'Fuel Oil'!E52+Propane!E52)</f>
        <v>0</v>
      </c>
      <c r="C54" s="397">
        <f>SUM('Natural Gas'!F52+'Fuel Oil'!F52+Propane!F52)</f>
        <v>0</v>
      </c>
      <c r="D54" s="397">
        <f>SUM('Natural Gas'!G52+'Fuel Oil'!G52+Propane!G52)</f>
        <v>0</v>
      </c>
      <c r="E54" s="397">
        <f>SUM('Natural Gas'!H52+'Fuel Oil'!H52+Propane!H52)</f>
        <v>0</v>
      </c>
      <c r="F54" s="397">
        <f>SUM('Natural Gas'!I52+'Fuel Oil'!I52+Propane!I52)</f>
        <v>0</v>
      </c>
      <c r="G54" s="397">
        <f>SUM('Natural Gas'!J52+'Fuel Oil'!J52+Propane!J52)</f>
        <v>0</v>
      </c>
      <c r="H54" s="397">
        <f>SUM('Natural Gas'!K52+'Fuel Oil'!K52+Propane!K52)</f>
        <v>0</v>
      </c>
      <c r="I54" s="397">
        <f>SUM('Natural Gas'!L52+'Fuel Oil'!L52+Propane!L52)</f>
        <v>0</v>
      </c>
      <c r="J54" s="514">
        <f>SUM('Natural Gas'!M52+'Fuel Oil'!M52+Propane!M52)</f>
        <v>0</v>
      </c>
      <c r="K54" s="516"/>
      <c r="L54" s="396">
        <f t="shared" ref="L54:T54" si="84">SUM(B41+B42+B43+B44+B47+B48+B49+B50+B51+B52+B53+B54)/12</f>
        <v>0</v>
      </c>
      <c r="M54" s="397">
        <f t="shared" si="84"/>
        <v>0</v>
      </c>
      <c r="N54" s="397">
        <f t="shared" si="84"/>
        <v>0</v>
      </c>
      <c r="O54" s="397">
        <f t="shared" si="84"/>
        <v>0</v>
      </c>
      <c r="P54" s="397">
        <f t="shared" si="84"/>
        <v>0</v>
      </c>
      <c r="Q54" s="397">
        <f t="shared" si="84"/>
        <v>0</v>
      </c>
      <c r="R54" s="397">
        <f t="shared" si="84"/>
        <v>0</v>
      </c>
      <c r="S54" s="397">
        <f t="shared" si="84"/>
        <v>0</v>
      </c>
      <c r="T54" s="514">
        <f t="shared" si="84"/>
        <v>0</v>
      </c>
      <c r="V54" s="520">
        <f t="shared" ref="V54:AD54" si="85">SUM(B41:B44)+B47+B48+B49+B50+B51+B52+B53+B54</f>
        <v>0</v>
      </c>
      <c r="W54" s="520">
        <f t="shared" si="85"/>
        <v>0</v>
      </c>
      <c r="X54" s="520">
        <f t="shared" si="85"/>
        <v>0</v>
      </c>
      <c r="Y54" s="520">
        <f t="shared" si="85"/>
        <v>0</v>
      </c>
      <c r="Z54" s="520">
        <f t="shared" si="85"/>
        <v>0</v>
      </c>
      <c r="AA54" s="520">
        <f t="shared" si="85"/>
        <v>0</v>
      </c>
      <c r="AB54" s="520">
        <f t="shared" si="85"/>
        <v>0</v>
      </c>
      <c r="AC54" s="520">
        <f t="shared" si="85"/>
        <v>0</v>
      </c>
      <c r="AD54" s="520">
        <f t="shared" si="85"/>
        <v>0</v>
      </c>
    </row>
    <row r="55" spans="1:30">
      <c r="A55" s="140">
        <v>40787</v>
      </c>
      <c r="B55" s="396">
        <f>SUM('Natural Gas'!E53+'Fuel Oil'!E53+Propane!E53)</f>
        <v>0</v>
      </c>
      <c r="C55" s="397">
        <f>SUM('Natural Gas'!F53+'Fuel Oil'!F53+Propane!F53)</f>
        <v>0</v>
      </c>
      <c r="D55" s="397">
        <f>SUM('Natural Gas'!G53+'Fuel Oil'!G53+Propane!G53)</f>
        <v>0</v>
      </c>
      <c r="E55" s="397">
        <f>SUM('Natural Gas'!H53+'Fuel Oil'!H53+Propane!H53)</f>
        <v>0</v>
      </c>
      <c r="F55" s="397">
        <f>SUM('Natural Gas'!I53+'Fuel Oil'!I53+Propane!I53)</f>
        <v>0</v>
      </c>
      <c r="G55" s="397">
        <f>SUM('Natural Gas'!J53+'Fuel Oil'!J53+Propane!J53)</f>
        <v>0</v>
      </c>
      <c r="H55" s="397">
        <f>SUM('Natural Gas'!K53+'Fuel Oil'!K53+Propane!K53)</f>
        <v>0</v>
      </c>
      <c r="I55" s="397">
        <f>SUM('Natural Gas'!L53+'Fuel Oil'!L53+Propane!L53)</f>
        <v>0</v>
      </c>
      <c r="J55" s="514">
        <f>SUM('Natural Gas'!M53+'Fuel Oil'!M53+Propane!M53)</f>
        <v>0</v>
      </c>
      <c r="K55" s="516"/>
      <c r="L55" s="396">
        <f t="shared" ref="L55:T55" si="86">SUM(B42+B43+B44+B47+B48+B49+B50+B51+B52+B53+B54+B55)/12</f>
        <v>0</v>
      </c>
      <c r="M55" s="397">
        <f t="shared" si="86"/>
        <v>0</v>
      </c>
      <c r="N55" s="397">
        <f t="shared" si="86"/>
        <v>0</v>
      </c>
      <c r="O55" s="397">
        <f t="shared" si="86"/>
        <v>0</v>
      </c>
      <c r="P55" s="397">
        <f t="shared" si="86"/>
        <v>0</v>
      </c>
      <c r="Q55" s="397">
        <f t="shared" si="86"/>
        <v>0</v>
      </c>
      <c r="R55" s="397">
        <f t="shared" si="86"/>
        <v>0</v>
      </c>
      <c r="S55" s="397">
        <f t="shared" si="86"/>
        <v>0</v>
      </c>
      <c r="T55" s="514">
        <f t="shared" si="86"/>
        <v>0</v>
      </c>
      <c r="V55" s="520">
        <f t="shared" ref="V55:AD55" si="87">SUM(B42:B44)+B47+B48+B49+B50+B51+B52+B53+B54+B55</f>
        <v>0</v>
      </c>
      <c r="W55" s="520">
        <f t="shared" si="87"/>
        <v>0</v>
      </c>
      <c r="X55" s="520">
        <f t="shared" si="87"/>
        <v>0</v>
      </c>
      <c r="Y55" s="520">
        <f t="shared" si="87"/>
        <v>0</v>
      </c>
      <c r="Z55" s="520">
        <f t="shared" si="87"/>
        <v>0</v>
      </c>
      <c r="AA55" s="520">
        <f t="shared" si="87"/>
        <v>0</v>
      </c>
      <c r="AB55" s="520">
        <f t="shared" si="87"/>
        <v>0</v>
      </c>
      <c r="AC55" s="520">
        <f t="shared" si="87"/>
        <v>0</v>
      </c>
      <c r="AD55" s="520">
        <f t="shared" si="87"/>
        <v>0</v>
      </c>
    </row>
    <row r="56" spans="1:30">
      <c r="A56" s="140">
        <v>40817</v>
      </c>
      <c r="B56" s="396">
        <f>SUM('Natural Gas'!E54+'Fuel Oil'!E54+Propane!E54)</f>
        <v>0</v>
      </c>
      <c r="C56" s="397">
        <f>SUM('Natural Gas'!F54+'Fuel Oil'!F54+Propane!F54)</f>
        <v>0</v>
      </c>
      <c r="D56" s="397">
        <f>SUM('Natural Gas'!G54+'Fuel Oil'!G54+Propane!G54)</f>
        <v>0</v>
      </c>
      <c r="E56" s="397">
        <f>SUM('Natural Gas'!H54+'Fuel Oil'!H54+Propane!H54)</f>
        <v>0</v>
      </c>
      <c r="F56" s="397">
        <f>SUM('Natural Gas'!I54+'Fuel Oil'!I54+Propane!I54)</f>
        <v>0</v>
      </c>
      <c r="G56" s="397">
        <f>SUM('Natural Gas'!J54+'Fuel Oil'!J54+Propane!J54)</f>
        <v>0</v>
      </c>
      <c r="H56" s="397">
        <f>SUM('Natural Gas'!K54+'Fuel Oil'!K54+Propane!K54)</f>
        <v>0</v>
      </c>
      <c r="I56" s="397">
        <f>SUM('Natural Gas'!L54+'Fuel Oil'!L54+Propane!L54)</f>
        <v>0</v>
      </c>
      <c r="J56" s="514">
        <f>SUM('Natural Gas'!M54+'Fuel Oil'!M54+Propane!M54)</f>
        <v>0</v>
      </c>
      <c r="K56" s="516"/>
      <c r="L56" s="396">
        <f t="shared" ref="L56:T56" si="88">SUM(B43+B44+B47+B48+B49+B50+B51+B52+B53+B54+B55+B56)/12</f>
        <v>0</v>
      </c>
      <c r="M56" s="397">
        <f t="shared" si="88"/>
        <v>0</v>
      </c>
      <c r="N56" s="397">
        <f t="shared" si="88"/>
        <v>0</v>
      </c>
      <c r="O56" s="397">
        <f t="shared" si="88"/>
        <v>0</v>
      </c>
      <c r="P56" s="397">
        <f t="shared" si="88"/>
        <v>0</v>
      </c>
      <c r="Q56" s="397">
        <f t="shared" si="88"/>
        <v>0</v>
      </c>
      <c r="R56" s="397">
        <f t="shared" si="88"/>
        <v>0</v>
      </c>
      <c r="S56" s="397">
        <f t="shared" si="88"/>
        <v>0</v>
      </c>
      <c r="T56" s="514">
        <f t="shared" si="88"/>
        <v>0</v>
      </c>
      <c r="V56" s="520">
        <f t="shared" ref="V56:AD56" si="89">SUM(B43:B44)+B47+B48+B49+B50+B51+B52+B53+B54+B55+B56</f>
        <v>0</v>
      </c>
      <c r="W56" s="520">
        <f t="shared" si="89"/>
        <v>0</v>
      </c>
      <c r="X56" s="520">
        <f t="shared" si="89"/>
        <v>0</v>
      </c>
      <c r="Y56" s="520">
        <f t="shared" si="89"/>
        <v>0</v>
      </c>
      <c r="Z56" s="520">
        <f t="shared" si="89"/>
        <v>0</v>
      </c>
      <c r="AA56" s="520">
        <f t="shared" si="89"/>
        <v>0</v>
      </c>
      <c r="AB56" s="520">
        <f t="shared" si="89"/>
        <v>0</v>
      </c>
      <c r="AC56" s="520">
        <f t="shared" si="89"/>
        <v>0</v>
      </c>
      <c r="AD56" s="520">
        <f t="shared" si="89"/>
        <v>0</v>
      </c>
    </row>
    <row r="57" spans="1:30">
      <c r="A57" s="140">
        <v>40848</v>
      </c>
      <c r="B57" s="396">
        <f>SUM('Natural Gas'!E55+'Fuel Oil'!E55+Propane!E55)</f>
        <v>0</v>
      </c>
      <c r="C57" s="397">
        <f>SUM('Natural Gas'!F55+'Fuel Oil'!F55+Propane!F55)</f>
        <v>0</v>
      </c>
      <c r="D57" s="397">
        <f>SUM('Natural Gas'!G55+'Fuel Oil'!G55+Propane!G55)</f>
        <v>0</v>
      </c>
      <c r="E57" s="397">
        <f>SUM('Natural Gas'!H55+'Fuel Oil'!H55+Propane!H55)</f>
        <v>0</v>
      </c>
      <c r="F57" s="397">
        <f>SUM('Natural Gas'!I55+'Fuel Oil'!I55+Propane!I55)</f>
        <v>0</v>
      </c>
      <c r="G57" s="397">
        <f>SUM('Natural Gas'!J55+'Fuel Oil'!J55+Propane!J55)</f>
        <v>0</v>
      </c>
      <c r="H57" s="397">
        <f>SUM('Natural Gas'!K55+'Fuel Oil'!K55+Propane!K55)</f>
        <v>0</v>
      </c>
      <c r="I57" s="397">
        <f>SUM('Natural Gas'!L55+'Fuel Oil'!L55+Propane!L55)</f>
        <v>0</v>
      </c>
      <c r="J57" s="514">
        <f>SUM('Natural Gas'!M55+'Fuel Oil'!M55+Propane!M55)</f>
        <v>0</v>
      </c>
      <c r="K57" s="516"/>
      <c r="L57" s="396">
        <f t="shared" ref="L57:T57" si="90">SUM(B44+B47+B48+B49+B50+B51+B52+B53+B54+B55+B56+B57)/12</f>
        <v>0</v>
      </c>
      <c r="M57" s="397">
        <f t="shared" si="90"/>
        <v>0</v>
      </c>
      <c r="N57" s="397">
        <f t="shared" si="90"/>
        <v>0</v>
      </c>
      <c r="O57" s="397">
        <f t="shared" si="90"/>
        <v>0</v>
      </c>
      <c r="P57" s="397">
        <f t="shared" si="90"/>
        <v>0</v>
      </c>
      <c r="Q57" s="397">
        <f t="shared" si="90"/>
        <v>0</v>
      </c>
      <c r="R57" s="397">
        <f t="shared" si="90"/>
        <v>0</v>
      </c>
      <c r="S57" s="397">
        <f t="shared" si="90"/>
        <v>0</v>
      </c>
      <c r="T57" s="514">
        <f t="shared" si="90"/>
        <v>0</v>
      </c>
      <c r="V57" s="520">
        <f t="shared" ref="V57:AD57" si="91">SUM(B44+B47+B48+B49+B50+B51+B52+B53+B54+B55+B56+B57)</f>
        <v>0</v>
      </c>
      <c r="W57" s="520">
        <f t="shared" si="91"/>
        <v>0</v>
      </c>
      <c r="X57" s="520">
        <f t="shared" si="91"/>
        <v>0</v>
      </c>
      <c r="Y57" s="520">
        <f t="shared" si="91"/>
        <v>0</v>
      </c>
      <c r="Z57" s="520">
        <f t="shared" si="91"/>
        <v>0</v>
      </c>
      <c r="AA57" s="520">
        <f t="shared" si="91"/>
        <v>0</v>
      </c>
      <c r="AB57" s="520">
        <f t="shared" si="91"/>
        <v>0</v>
      </c>
      <c r="AC57" s="520">
        <f t="shared" si="91"/>
        <v>0</v>
      </c>
      <c r="AD57" s="520">
        <f t="shared" si="91"/>
        <v>0</v>
      </c>
    </row>
    <row r="58" spans="1:30" ht="15.75" thickBot="1">
      <c r="A58" s="140">
        <v>40878</v>
      </c>
      <c r="B58" s="400">
        <f>SUM('Natural Gas'!E56+'Fuel Oil'!E56+Propane!E56)</f>
        <v>0</v>
      </c>
      <c r="C58" s="401">
        <f>SUM('Natural Gas'!F56+'Fuel Oil'!F56+Propane!F56)</f>
        <v>0</v>
      </c>
      <c r="D58" s="401">
        <f>SUM('Natural Gas'!G56+'Fuel Oil'!G56+Propane!G56)</f>
        <v>0</v>
      </c>
      <c r="E58" s="401">
        <f>SUM('Natural Gas'!H56+'Fuel Oil'!H56+Propane!H56)</f>
        <v>0</v>
      </c>
      <c r="F58" s="401">
        <f>SUM('Natural Gas'!I56+'Fuel Oil'!I56+Propane!I56)</f>
        <v>0</v>
      </c>
      <c r="G58" s="401">
        <f>SUM('Natural Gas'!J56+'Fuel Oil'!J56+Propane!J56)</f>
        <v>0</v>
      </c>
      <c r="H58" s="401">
        <f>SUM('Natural Gas'!K56+'Fuel Oil'!K56+Propane!K56)</f>
        <v>0</v>
      </c>
      <c r="I58" s="401">
        <f>SUM('Natural Gas'!L56+'Fuel Oil'!L56+Propane!L56)</f>
        <v>0</v>
      </c>
      <c r="J58" s="517">
        <f>SUM('Natural Gas'!M56+'Fuel Oil'!M56+Propane!M56)</f>
        <v>0</v>
      </c>
      <c r="K58" s="516"/>
      <c r="L58" s="400">
        <f t="shared" ref="L58:T58" si="92">SUM(B47+B48+B49+B50+B51+B52+B53+B54+B55+B56+B57+B58)/12</f>
        <v>0</v>
      </c>
      <c r="M58" s="401">
        <f t="shared" si="92"/>
        <v>0</v>
      </c>
      <c r="N58" s="401">
        <f t="shared" si="92"/>
        <v>0</v>
      </c>
      <c r="O58" s="401">
        <f t="shared" si="92"/>
        <v>0</v>
      </c>
      <c r="P58" s="401">
        <f t="shared" si="92"/>
        <v>0</v>
      </c>
      <c r="Q58" s="401">
        <f t="shared" si="92"/>
        <v>0</v>
      </c>
      <c r="R58" s="401">
        <f t="shared" si="92"/>
        <v>0</v>
      </c>
      <c r="S58" s="401">
        <f t="shared" si="92"/>
        <v>0</v>
      </c>
      <c r="T58" s="517">
        <f t="shared" si="92"/>
        <v>0</v>
      </c>
      <c r="V58" s="522">
        <f t="shared" ref="V58:AD58" si="93">SUM(B47:B58)</f>
        <v>0</v>
      </c>
      <c r="W58" s="522">
        <f t="shared" si="93"/>
        <v>0</v>
      </c>
      <c r="X58" s="522">
        <f t="shared" si="93"/>
        <v>0</v>
      </c>
      <c r="Y58" s="522">
        <f t="shared" si="93"/>
        <v>0</v>
      </c>
      <c r="Z58" s="522">
        <f t="shared" si="93"/>
        <v>0</v>
      </c>
      <c r="AA58" s="522">
        <f t="shared" si="93"/>
        <v>0</v>
      </c>
      <c r="AB58" s="522">
        <f t="shared" si="93"/>
        <v>0</v>
      </c>
      <c r="AC58" s="522">
        <f t="shared" si="93"/>
        <v>0</v>
      </c>
      <c r="AD58" s="522">
        <f t="shared" si="93"/>
        <v>0</v>
      </c>
    </row>
    <row r="59" spans="1:30" ht="16.5" thickTop="1" thickBot="1">
      <c r="A59" s="386" t="s">
        <v>24</v>
      </c>
      <c r="B59" s="404">
        <f t="shared" ref="B59:J59" si="94">SUM(B47:B58)</f>
        <v>0</v>
      </c>
      <c r="C59" s="405">
        <f t="shared" si="94"/>
        <v>0</v>
      </c>
      <c r="D59" s="405">
        <f t="shared" si="94"/>
        <v>0</v>
      </c>
      <c r="E59" s="405">
        <f t="shared" si="94"/>
        <v>0</v>
      </c>
      <c r="F59" s="405">
        <f t="shared" si="94"/>
        <v>0</v>
      </c>
      <c r="G59" s="405">
        <f t="shared" si="94"/>
        <v>0</v>
      </c>
      <c r="H59" s="405">
        <f t="shared" si="94"/>
        <v>0</v>
      </c>
      <c r="I59" s="405">
        <f t="shared" si="94"/>
        <v>0</v>
      </c>
      <c r="J59" s="406">
        <f t="shared" si="94"/>
        <v>0</v>
      </c>
      <c r="K59" s="516"/>
      <c r="L59" s="404">
        <f t="shared" ref="L59:T59" si="95">SUM(L47:L58)</f>
        <v>0</v>
      </c>
      <c r="M59" s="405">
        <f t="shared" si="95"/>
        <v>0</v>
      </c>
      <c r="N59" s="405">
        <f t="shared" si="95"/>
        <v>0</v>
      </c>
      <c r="O59" s="405">
        <f t="shared" si="95"/>
        <v>0</v>
      </c>
      <c r="P59" s="405">
        <f t="shared" si="95"/>
        <v>0</v>
      </c>
      <c r="Q59" s="405">
        <f t="shared" si="95"/>
        <v>0</v>
      </c>
      <c r="R59" s="405">
        <f t="shared" si="95"/>
        <v>0</v>
      </c>
      <c r="S59" s="405">
        <f t="shared" si="95"/>
        <v>0</v>
      </c>
      <c r="T59" s="406">
        <f t="shared" si="95"/>
        <v>0</v>
      </c>
      <c r="V59" s="521">
        <f t="shared" ref="V59:AD59" si="96">SUM(V47:V58)</f>
        <v>0</v>
      </c>
      <c r="W59" s="521">
        <f t="shared" si="96"/>
        <v>0</v>
      </c>
      <c r="X59" s="521">
        <f t="shared" si="96"/>
        <v>0</v>
      </c>
      <c r="Y59" s="521">
        <f t="shared" si="96"/>
        <v>0</v>
      </c>
      <c r="Z59" s="521">
        <f t="shared" si="96"/>
        <v>0</v>
      </c>
      <c r="AA59" s="521">
        <f t="shared" si="96"/>
        <v>0</v>
      </c>
      <c r="AB59" s="521">
        <f t="shared" si="96"/>
        <v>0</v>
      </c>
      <c r="AC59" s="521">
        <f t="shared" si="96"/>
        <v>0</v>
      </c>
      <c r="AD59" s="521">
        <f t="shared" si="96"/>
        <v>0</v>
      </c>
    </row>
    <row r="60" spans="1:30">
      <c r="A60" s="284"/>
      <c r="B60" s="353"/>
      <c r="C60" s="350"/>
      <c r="D60" s="350"/>
      <c r="E60" s="350"/>
      <c r="F60" s="350"/>
      <c r="G60" s="384"/>
      <c r="H60" s="385"/>
      <c r="I60" s="350"/>
      <c r="J60" s="350"/>
      <c r="K60" s="516"/>
      <c r="L60" s="353"/>
      <c r="M60" s="350"/>
      <c r="N60" s="350"/>
      <c r="O60" s="350"/>
      <c r="P60" s="350"/>
      <c r="Q60" s="384"/>
      <c r="R60" s="385"/>
      <c r="S60" s="350"/>
      <c r="T60" s="350"/>
    </row>
    <row r="61" spans="1:30">
      <c r="A61" s="140">
        <v>40909</v>
      </c>
      <c r="B61" s="396">
        <f>SUM('Natural Gas'!E59+'Fuel Oil'!E59+Propane!E59)</f>
        <v>0</v>
      </c>
      <c r="C61" s="397">
        <f>SUM('Natural Gas'!F59+'Fuel Oil'!F59+Propane!F59)</f>
        <v>0</v>
      </c>
      <c r="D61" s="397">
        <f>SUM('Natural Gas'!G59+'Fuel Oil'!G59+Propane!G59)</f>
        <v>0</v>
      </c>
      <c r="E61" s="397">
        <f>SUM('Natural Gas'!H59+'Fuel Oil'!H59+Propane!H59)</f>
        <v>0</v>
      </c>
      <c r="F61" s="397">
        <f>SUM('Natural Gas'!I59+'Fuel Oil'!I59+Propane!I59)</f>
        <v>0</v>
      </c>
      <c r="G61" s="397">
        <f>SUM('Natural Gas'!J59+'Fuel Oil'!J59+Propane!J59)</f>
        <v>0</v>
      </c>
      <c r="H61" s="397">
        <f>SUM('Natural Gas'!K59+'Fuel Oil'!K59+Propane!K59)</f>
        <v>0</v>
      </c>
      <c r="I61" s="397">
        <f>SUM('Natural Gas'!L59+'Fuel Oil'!L59+Propane!L59)</f>
        <v>0</v>
      </c>
      <c r="J61" s="514">
        <f>SUM('Natural Gas'!M59+'Fuel Oil'!M59+Propane!M59)</f>
        <v>0</v>
      </c>
      <c r="K61" s="516"/>
      <c r="L61" s="396">
        <f t="shared" ref="L61:T61" si="97">SUM(B48+B49+B50+B51+B52+B53+B54+B55+B56+B57+B58+B61)/12</f>
        <v>0</v>
      </c>
      <c r="M61" s="397">
        <f t="shared" si="97"/>
        <v>0</v>
      </c>
      <c r="N61" s="397">
        <f t="shared" si="97"/>
        <v>0</v>
      </c>
      <c r="O61" s="397">
        <f t="shared" si="97"/>
        <v>0</v>
      </c>
      <c r="P61" s="397">
        <f t="shared" si="97"/>
        <v>0</v>
      </c>
      <c r="Q61" s="397">
        <f t="shared" si="97"/>
        <v>0</v>
      </c>
      <c r="R61" s="397">
        <f t="shared" si="97"/>
        <v>0</v>
      </c>
      <c r="S61" s="397">
        <f t="shared" si="97"/>
        <v>0</v>
      </c>
      <c r="T61" s="514">
        <f t="shared" si="97"/>
        <v>0</v>
      </c>
      <c r="V61" s="520">
        <f t="shared" ref="V61:AD61" si="98">SUM(B48:B58)+B61</f>
        <v>0</v>
      </c>
      <c r="W61" s="520">
        <f t="shared" si="98"/>
        <v>0</v>
      </c>
      <c r="X61" s="520">
        <f t="shared" si="98"/>
        <v>0</v>
      </c>
      <c r="Y61" s="520">
        <f t="shared" si="98"/>
        <v>0</v>
      </c>
      <c r="Z61" s="520">
        <f t="shared" si="98"/>
        <v>0</v>
      </c>
      <c r="AA61" s="520">
        <f t="shared" si="98"/>
        <v>0</v>
      </c>
      <c r="AB61" s="520">
        <f t="shared" si="98"/>
        <v>0</v>
      </c>
      <c r="AC61" s="520">
        <f t="shared" si="98"/>
        <v>0</v>
      </c>
      <c r="AD61" s="520">
        <f t="shared" si="98"/>
        <v>0</v>
      </c>
    </row>
    <row r="62" spans="1:30">
      <c r="A62" s="140">
        <v>40940</v>
      </c>
      <c r="B62" s="396">
        <f>SUM('Natural Gas'!E60+'Fuel Oil'!E60+Propane!E60)</f>
        <v>0</v>
      </c>
      <c r="C62" s="397">
        <f>SUM('Natural Gas'!F60+'Fuel Oil'!F60+Propane!F60)</f>
        <v>0</v>
      </c>
      <c r="D62" s="397">
        <f>SUM('Natural Gas'!G60+'Fuel Oil'!G60+Propane!G60)</f>
        <v>0</v>
      </c>
      <c r="E62" s="397">
        <f>SUM('Natural Gas'!H60+'Fuel Oil'!H60+Propane!H60)</f>
        <v>0</v>
      </c>
      <c r="F62" s="397">
        <f>SUM('Natural Gas'!I60+'Fuel Oil'!I60+Propane!I60)</f>
        <v>0</v>
      </c>
      <c r="G62" s="397">
        <f>SUM('Natural Gas'!J60+'Fuel Oil'!J60+Propane!J60)</f>
        <v>0</v>
      </c>
      <c r="H62" s="397">
        <f>SUM('Natural Gas'!K60+'Fuel Oil'!K60+Propane!K60)</f>
        <v>0</v>
      </c>
      <c r="I62" s="397">
        <f>SUM('Natural Gas'!L60+'Fuel Oil'!L60+Propane!L60)</f>
        <v>0</v>
      </c>
      <c r="J62" s="514">
        <f>SUM('Natural Gas'!M60+'Fuel Oil'!M60+Propane!M60)</f>
        <v>0</v>
      </c>
      <c r="K62" s="516"/>
      <c r="L62" s="396">
        <f t="shared" ref="L62:T62" si="99">SUM(B49+B50+B51+B52+B53+B54+B55+B56+B57+B58+B61+B62)/12</f>
        <v>0</v>
      </c>
      <c r="M62" s="397">
        <f t="shared" si="99"/>
        <v>0</v>
      </c>
      <c r="N62" s="397">
        <f t="shared" si="99"/>
        <v>0</v>
      </c>
      <c r="O62" s="397">
        <f t="shared" si="99"/>
        <v>0</v>
      </c>
      <c r="P62" s="397">
        <f t="shared" si="99"/>
        <v>0</v>
      </c>
      <c r="Q62" s="397">
        <f t="shared" si="99"/>
        <v>0</v>
      </c>
      <c r="R62" s="397">
        <f t="shared" si="99"/>
        <v>0</v>
      </c>
      <c r="S62" s="397">
        <f t="shared" si="99"/>
        <v>0</v>
      </c>
      <c r="T62" s="514">
        <f t="shared" si="99"/>
        <v>0</v>
      </c>
      <c r="V62" s="520">
        <f t="shared" ref="V62:AD62" si="100">SUM(B49:B58)+B61+B62</f>
        <v>0</v>
      </c>
      <c r="W62" s="520">
        <f t="shared" si="100"/>
        <v>0</v>
      </c>
      <c r="X62" s="520">
        <f t="shared" si="100"/>
        <v>0</v>
      </c>
      <c r="Y62" s="520">
        <f t="shared" si="100"/>
        <v>0</v>
      </c>
      <c r="Z62" s="520">
        <f t="shared" si="100"/>
        <v>0</v>
      </c>
      <c r="AA62" s="520">
        <f t="shared" si="100"/>
        <v>0</v>
      </c>
      <c r="AB62" s="520">
        <f t="shared" si="100"/>
        <v>0</v>
      </c>
      <c r="AC62" s="520">
        <f t="shared" si="100"/>
        <v>0</v>
      </c>
      <c r="AD62" s="520">
        <f t="shared" si="100"/>
        <v>0</v>
      </c>
    </row>
    <row r="63" spans="1:30">
      <c r="A63" s="140">
        <v>40969</v>
      </c>
      <c r="B63" s="396">
        <f>SUM('Natural Gas'!E61+'Fuel Oil'!E61+Propane!E61)</f>
        <v>0</v>
      </c>
      <c r="C63" s="397">
        <f>SUM('Natural Gas'!F61+'Fuel Oil'!F61+Propane!F61)</f>
        <v>0</v>
      </c>
      <c r="D63" s="397">
        <f>SUM('Natural Gas'!G61+'Fuel Oil'!G61+Propane!G61)</f>
        <v>0</v>
      </c>
      <c r="E63" s="397">
        <f>SUM('Natural Gas'!H61+'Fuel Oil'!H61+Propane!H61)</f>
        <v>0</v>
      </c>
      <c r="F63" s="397">
        <f>SUM('Natural Gas'!I61+'Fuel Oil'!I61+Propane!I61)</f>
        <v>0</v>
      </c>
      <c r="G63" s="397">
        <f>SUM('Natural Gas'!J61+'Fuel Oil'!J61+Propane!J61)</f>
        <v>0</v>
      </c>
      <c r="H63" s="397">
        <f>SUM('Natural Gas'!K61+'Fuel Oil'!K61+Propane!K61)</f>
        <v>0</v>
      </c>
      <c r="I63" s="397">
        <f>SUM('Natural Gas'!L61+'Fuel Oil'!L61+Propane!L61)</f>
        <v>0</v>
      </c>
      <c r="J63" s="514">
        <f>SUM('Natural Gas'!M61+'Fuel Oil'!M61+Propane!M61)</f>
        <v>0</v>
      </c>
      <c r="K63" s="516"/>
      <c r="L63" s="396">
        <f t="shared" ref="L63:T63" si="101">SUM(B50+B51+B52+B53+B54+B55+B56+B57+B58+B61+B62+B63)/12</f>
        <v>0</v>
      </c>
      <c r="M63" s="397">
        <f t="shared" si="101"/>
        <v>0</v>
      </c>
      <c r="N63" s="397">
        <f t="shared" si="101"/>
        <v>0</v>
      </c>
      <c r="O63" s="397">
        <f t="shared" si="101"/>
        <v>0</v>
      </c>
      <c r="P63" s="397">
        <f t="shared" si="101"/>
        <v>0</v>
      </c>
      <c r="Q63" s="397">
        <f t="shared" si="101"/>
        <v>0</v>
      </c>
      <c r="R63" s="397">
        <f t="shared" si="101"/>
        <v>0</v>
      </c>
      <c r="S63" s="397">
        <f t="shared" si="101"/>
        <v>0</v>
      </c>
      <c r="T63" s="514">
        <f t="shared" si="101"/>
        <v>0</v>
      </c>
      <c r="V63" s="520">
        <f t="shared" ref="V63:AD63" si="102">SUM(B50:B58)+B61+B62+B63</f>
        <v>0</v>
      </c>
      <c r="W63" s="520">
        <f t="shared" si="102"/>
        <v>0</v>
      </c>
      <c r="X63" s="520">
        <f t="shared" si="102"/>
        <v>0</v>
      </c>
      <c r="Y63" s="520">
        <f t="shared" si="102"/>
        <v>0</v>
      </c>
      <c r="Z63" s="520">
        <f t="shared" si="102"/>
        <v>0</v>
      </c>
      <c r="AA63" s="520">
        <f t="shared" si="102"/>
        <v>0</v>
      </c>
      <c r="AB63" s="520">
        <f t="shared" si="102"/>
        <v>0</v>
      </c>
      <c r="AC63" s="520">
        <f t="shared" si="102"/>
        <v>0</v>
      </c>
      <c r="AD63" s="520">
        <f t="shared" si="102"/>
        <v>0</v>
      </c>
    </row>
    <row r="64" spans="1:30">
      <c r="A64" s="140">
        <v>41000</v>
      </c>
      <c r="B64" s="396">
        <f>SUM('Natural Gas'!E62+'Fuel Oil'!E62+Propane!E62)</f>
        <v>0</v>
      </c>
      <c r="C64" s="397">
        <f>SUM('Natural Gas'!F62+'Fuel Oil'!F62+Propane!F62)</f>
        <v>0</v>
      </c>
      <c r="D64" s="397">
        <f>SUM('Natural Gas'!G62+'Fuel Oil'!G62+Propane!G62)</f>
        <v>0</v>
      </c>
      <c r="E64" s="397">
        <f>SUM('Natural Gas'!H62+'Fuel Oil'!H62+Propane!H62)</f>
        <v>0</v>
      </c>
      <c r="F64" s="397">
        <f>SUM('Natural Gas'!I62+'Fuel Oil'!I62+Propane!I62)</f>
        <v>0</v>
      </c>
      <c r="G64" s="397">
        <f>SUM('Natural Gas'!J62+'Fuel Oil'!J62+Propane!J62)</f>
        <v>0</v>
      </c>
      <c r="H64" s="397">
        <f>SUM('Natural Gas'!K62+'Fuel Oil'!K62+Propane!K62)</f>
        <v>0</v>
      </c>
      <c r="I64" s="397">
        <f>SUM('Natural Gas'!L62+'Fuel Oil'!L62+Propane!L62)</f>
        <v>0</v>
      </c>
      <c r="J64" s="514">
        <f>SUM('Natural Gas'!M62+'Fuel Oil'!M62+Propane!M62)</f>
        <v>0</v>
      </c>
      <c r="K64" s="516"/>
      <c r="L64" s="396">
        <f t="shared" ref="L64:T64" si="103">SUM(B51+B52+B53+B54+B55+B56+B57+B58+B61+B62+B63+B64)/12</f>
        <v>0</v>
      </c>
      <c r="M64" s="397">
        <f t="shared" si="103"/>
        <v>0</v>
      </c>
      <c r="N64" s="397">
        <f t="shared" si="103"/>
        <v>0</v>
      </c>
      <c r="O64" s="397">
        <f t="shared" si="103"/>
        <v>0</v>
      </c>
      <c r="P64" s="397">
        <f t="shared" si="103"/>
        <v>0</v>
      </c>
      <c r="Q64" s="397">
        <f t="shared" si="103"/>
        <v>0</v>
      </c>
      <c r="R64" s="397">
        <f t="shared" si="103"/>
        <v>0</v>
      </c>
      <c r="S64" s="397">
        <f t="shared" si="103"/>
        <v>0</v>
      </c>
      <c r="T64" s="514">
        <f t="shared" si="103"/>
        <v>0</v>
      </c>
      <c r="V64" s="520">
        <f t="shared" ref="V64:AD64" si="104">SUM(B51:B58)+B61+B62+B63+B64</f>
        <v>0</v>
      </c>
      <c r="W64" s="520">
        <f t="shared" si="104"/>
        <v>0</v>
      </c>
      <c r="X64" s="520">
        <f t="shared" si="104"/>
        <v>0</v>
      </c>
      <c r="Y64" s="520">
        <f t="shared" si="104"/>
        <v>0</v>
      </c>
      <c r="Z64" s="520">
        <f t="shared" si="104"/>
        <v>0</v>
      </c>
      <c r="AA64" s="520">
        <f t="shared" si="104"/>
        <v>0</v>
      </c>
      <c r="AB64" s="520">
        <f t="shared" si="104"/>
        <v>0</v>
      </c>
      <c r="AC64" s="520">
        <f t="shared" si="104"/>
        <v>0</v>
      </c>
      <c r="AD64" s="520">
        <f t="shared" si="104"/>
        <v>0</v>
      </c>
    </row>
    <row r="65" spans="1:30">
      <c r="A65" s="140">
        <v>41030</v>
      </c>
      <c r="B65" s="396">
        <f>SUM('Natural Gas'!E63+'Fuel Oil'!E63+Propane!E63)</f>
        <v>0</v>
      </c>
      <c r="C65" s="397">
        <f>SUM('Natural Gas'!F63+'Fuel Oil'!F63+Propane!F63)</f>
        <v>0</v>
      </c>
      <c r="D65" s="397">
        <f>SUM('Natural Gas'!G63+'Fuel Oil'!G63+Propane!G63)</f>
        <v>0</v>
      </c>
      <c r="E65" s="397">
        <f>SUM('Natural Gas'!H63+'Fuel Oil'!H63+Propane!H63)</f>
        <v>0</v>
      </c>
      <c r="F65" s="397">
        <f>SUM('Natural Gas'!I63+'Fuel Oil'!I63+Propane!I63)</f>
        <v>0</v>
      </c>
      <c r="G65" s="397">
        <f>SUM('Natural Gas'!J63+'Fuel Oil'!J63+Propane!J63)</f>
        <v>0</v>
      </c>
      <c r="H65" s="397">
        <f>SUM('Natural Gas'!K63+'Fuel Oil'!K63+Propane!K63)</f>
        <v>0</v>
      </c>
      <c r="I65" s="397">
        <f>SUM('Natural Gas'!L63+'Fuel Oil'!L63+Propane!L63)</f>
        <v>0</v>
      </c>
      <c r="J65" s="514">
        <f>SUM('Natural Gas'!M63+'Fuel Oil'!M63+Propane!M63)</f>
        <v>0</v>
      </c>
      <c r="K65" s="516"/>
      <c r="L65" s="396">
        <f t="shared" ref="L65:T65" si="105">SUM(B52+B53+B54+B55+B56+B57+B58+B61+B62+B63+B64+B65)/12</f>
        <v>0</v>
      </c>
      <c r="M65" s="397">
        <f t="shared" si="105"/>
        <v>0</v>
      </c>
      <c r="N65" s="397">
        <f t="shared" si="105"/>
        <v>0</v>
      </c>
      <c r="O65" s="397">
        <f t="shared" si="105"/>
        <v>0</v>
      </c>
      <c r="P65" s="397">
        <f t="shared" si="105"/>
        <v>0</v>
      </c>
      <c r="Q65" s="397">
        <f t="shared" si="105"/>
        <v>0</v>
      </c>
      <c r="R65" s="397">
        <f t="shared" si="105"/>
        <v>0</v>
      </c>
      <c r="S65" s="397">
        <f t="shared" si="105"/>
        <v>0</v>
      </c>
      <c r="T65" s="514">
        <f t="shared" si="105"/>
        <v>0</v>
      </c>
      <c r="V65" s="520">
        <f t="shared" ref="V65:AD65" si="106">SUM(B52:B58)+B61+B62+B63+B64+B65</f>
        <v>0</v>
      </c>
      <c r="W65" s="520">
        <f t="shared" si="106"/>
        <v>0</v>
      </c>
      <c r="X65" s="520">
        <f t="shared" si="106"/>
        <v>0</v>
      </c>
      <c r="Y65" s="520">
        <f t="shared" si="106"/>
        <v>0</v>
      </c>
      <c r="Z65" s="520">
        <f t="shared" si="106"/>
        <v>0</v>
      </c>
      <c r="AA65" s="520">
        <f t="shared" si="106"/>
        <v>0</v>
      </c>
      <c r="AB65" s="520">
        <f t="shared" si="106"/>
        <v>0</v>
      </c>
      <c r="AC65" s="520">
        <f t="shared" si="106"/>
        <v>0</v>
      </c>
      <c r="AD65" s="520">
        <f t="shared" si="106"/>
        <v>0</v>
      </c>
    </row>
    <row r="66" spans="1:30">
      <c r="A66" s="140">
        <v>41061</v>
      </c>
      <c r="B66" s="396">
        <f>SUM('Natural Gas'!E64+'Fuel Oil'!E64+Propane!E64)</f>
        <v>0</v>
      </c>
      <c r="C66" s="397">
        <f>SUM('Natural Gas'!F64+'Fuel Oil'!F64+Propane!F64)</f>
        <v>0</v>
      </c>
      <c r="D66" s="397">
        <f>SUM('Natural Gas'!G64+'Fuel Oil'!G64+Propane!G64)</f>
        <v>0</v>
      </c>
      <c r="E66" s="397">
        <f>SUM('Natural Gas'!H64+'Fuel Oil'!H64+Propane!H64)</f>
        <v>0</v>
      </c>
      <c r="F66" s="397">
        <f>SUM('Natural Gas'!I64+'Fuel Oil'!I64+Propane!I64)</f>
        <v>0</v>
      </c>
      <c r="G66" s="397">
        <f>SUM('Natural Gas'!J64+'Fuel Oil'!J64+Propane!J64)</f>
        <v>0</v>
      </c>
      <c r="H66" s="397">
        <f>SUM('Natural Gas'!K64+'Fuel Oil'!K64+Propane!K64)</f>
        <v>0</v>
      </c>
      <c r="I66" s="397">
        <f>SUM('Natural Gas'!L64+'Fuel Oil'!L64+Propane!L64)</f>
        <v>0</v>
      </c>
      <c r="J66" s="514">
        <f>SUM('Natural Gas'!M64+'Fuel Oil'!M64+Propane!M64)</f>
        <v>0</v>
      </c>
      <c r="K66" s="516"/>
      <c r="L66" s="396">
        <f t="shared" ref="L66:T66" si="107">SUM(B53+B54+B55+B56+B57+B58+B61+B62+B63+B64+B65+B66)/12</f>
        <v>0</v>
      </c>
      <c r="M66" s="397">
        <f t="shared" si="107"/>
        <v>0</v>
      </c>
      <c r="N66" s="397">
        <f t="shared" si="107"/>
        <v>0</v>
      </c>
      <c r="O66" s="397">
        <f t="shared" si="107"/>
        <v>0</v>
      </c>
      <c r="P66" s="397">
        <f t="shared" si="107"/>
        <v>0</v>
      </c>
      <c r="Q66" s="397">
        <f t="shared" si="107"/>
        <v>0</v>
      </c>
      <c r="R66" s="397">
        <f t="shared" si="107"/>
        <v>0</v>
      </c>
      <c r="S66" s="397">
        <f t="shared" si="107"/>
        <v>0</v>
      </c>
      <c r="T66" s="514">
        <f t="shared" si="107"/>
        <v>0</v>
      </c>
      <c r="V66" s="520">
        <f t="shared" ref="V66:AD66" si="108">SUM(B53:B58)+B61+B62+B63+B64+B65+B66</f>
        <v>0</v>
      </c>
      <c r="W66" s="520">
        <f t="shared" si="108"/>
        <v>0</v>
      </c>
      <c r="X66" s="520">
        <f t="shared" si="108"/>
        <v>0</v>
      </c>
      <c r="Y66" s="520">
        <f t="shared" si="108"/>
        <v>0</v>
      </c>
      <c r="Z66" s="520">
        <f t="shared" si="108"/>
        <v>0</v>
      </c>
      <c r="AA66" s="520">
        <f t="shared" si="108"/>
        <v>0</v>
      </c>
      <c r="AB66" s="520">
        <f t="shared" si="108"/>
        <v>0</v>
      </c>
      <c r="AC66" s="520">
        <f t="shared" si="108"/>
        <v>0</v>
      </c>
      <c r="AD66" s="520">
        <f t="shared" si="108"/>
        <v>0</v>
      </c>
    </row>
    <row r="67" spans="1:30">
      <c r="A67" s="140">
        <v>41091</v>
      </c>
      <c r="B67" s="396">
        <f>SUM('Natural Gas'!E65+'Fuel Oil'!E65+Propane!E65)</f>
        <v>0</v>
      </c>
      <c r="C67" s="397">
        <f>SUM('Natural Gas'!F65+'Fuel Oil'!F65+Propane!F65)</f>
        <v>0</v>
      </c>
      <c r="D67" s="397">
        <f>SUM('Natural Gas'!G65+'Fuel Oil'!G65+Propane!G65)</f>
        <v>0</v>
      </c>
      <c r="E67" s="397">
        <f>SUM('Natural Gas'!H65+'Fuel Oil'!H65+Propane!H65)</f>
        <v>0</v>
      </c>
      <c r="F67" s="397">
        <f>SUM('Natural Gas'!I65+'Fuel Oil'!I65+Propane!I65)</f>
        <v>0</v>
      </c>
      <c r="G67" s="397">
        <f>SUM('Natural Gas'!J65+'Fuel Oil'!J65+Propane!J65)</f>
        <v>0</v>
      </c>
      <c r="H67" s="397">
        <f>SUM('Natural Gas'!K65+'Fuel Oil'!K65+Propane!K65)</f>
        <v>0</v>
      </c>
      <c r="I67" s="397">
        <f>SUM('Natural Gas'!L65+'Fuel Oil'!L65+Propane!L65)</f>
        <v>0</v>
      </c>
      <c r="J67" s="514">
        <f>SUM('Natural Gas'!M65+'Fuel Oil'!M65+Propane!M65)</f>
        <v>0</v>
      </c>
      <c r="K67" s="516"/>
      <c r="L67" s="396">
        <f t="shared" ref="L67:T67" si="109">SUM(B54+B55+B56+B57+B58+B61+B62+B63+B64+B65+B66+B67)/12</f>
        <v>0</v>
      </c>
      <c r="M67" s="397">
        <f t="shared" si="109"/>
        <v>0</v>
      </c>
      <c r="N67" s="397">
        <f t="shared" si="109"/>
        <v>0</v>
      </c>
      <c r="O67" s="397">
        <f t="shared" si="109"/>
        <v>0</v>
      </c>
      <c r="P67" s="397">
        <f t="shared" si="109"/>
        <v>0</v>
      </c>
      <c r="Q67" s="397">
        <f t="shared" si="109"/>
        <v>0</v>
      </c>
      <c r="R67" s="397">
        <f t="shared" si="109"/>
        <v>0</v>
      </c>
      <c r="S67" s="397">
        <f t="shared" si="109"/>
        <v>0</v>
      </c>
      <c r="T67" s="514">
        <f t="shared" si="109"/>
        <v>0</v>
      </c>
      <c r="V67" s="520">
        <f t="shared" ref="V67:AD67" si="110">SUM(B54:B58)+B61+B62+B63+B64+B65+B66+B67</f>
        <v>0</v>
      </c>
      <c r="W67" s="520">
        <f t="shared" si="110"/>
        <v>0</v>
      </c>
      <c r="X67" s="520">
        <f t="shared" si="110"/>
        <v>0</v>
      </c>
      <c r="Y67" s="520">
        <f t="shared" si="110"/>
        <v>0</v>
      </c>
      <c r="Z67" s="520">
        <f t="shared" si="110"/>
        <v>0</v>
      </c>
      <c r="AA67" s="520">
        <f t="shared" si="110"/>
        <v>0</v>
      </c>
      <c r="AB67" s="520">
        <f t="shared" si="110"/>
        <v>0</v>
      </c>
      <c r="AC67" s="520">
        <f t="shared" si="110"/>
        <v>0</v>
      </c>
      <c r="AD67" s="520">
        <f t="shared" si="110"/>
        <v>0</v>
      </c>
    </row>
    <row r="68" spans="1:30">
      <c r="A68" s="140">
        <v>41122</v>
      </c>
      <c r="B68" s="396">
        <f>SUM('Natural Gas'!E66+'Fuel Oil'!E66+Propane!E66)</f>
        <v>0</v>
      </c>
      <c r="C68" s="397">
        <f>SUM('Natural Gas'!F66+'Fuel Oil'!F66+Propane!F66)</f>
        <v>0</v>
      </c>
      <c r="D68" s="397">
        <f>SUM('Natural Gas'!G66+'Fuel Oil'!G66+Propane!G66)</f>
        <v>0</v>
      </c>
      <c r="E68" s="397">
        <f>SUM('Natural Gas'!H66+'Fuel Oil'!H66+Propane!H66)</f>
        <v>0</v>
      </c>
      <c r="F68" s="397">
        <f>SUM('Natural Gas'!I66+'Fuel Oil'!I66+Propane!I66)</f>
        <v>0</v>
      </c>
      <c r="G68" s="397">
        <f>SUM('Natural Gas'!J66+'Fuel Oil'!J66+Propane!J66)</f>
        <v>0</v>
      </c>
      <c r="H68" s="397">
        <f>SUM('Natural Gas'!K66+'Fuel Oil'!K66+Propane!K66)</f>
        <v>0</v>
      </c>
      <c r="I68" s="397">
        <f>SUM('Natural Gas'!L66+'Fuel Oil'!L66+Propane!L66)</f>
        <v>0</v>
      </c>
      <c r="J68" s="514">
        <f>SUM('Natural Gas'!M66+'Fuel Oil'!M66+Propane!M66)</f>
        <v>0</v>
      </c>
      <c r="K68" s="516"/>
      <c r="L68" s="396">
        <f t="shared" ref="L68:T68" si="111">SUM(B55+B56+B57+B58+B61+B62+B63+B64+B65+B66+B67+B68)/12</f>
        <v>0</v>
      </c>
      <c r="M68" s="397">
        <f t="shared" si="111"/>
        <v>0</v>
      </c>
      <c r="N68" s="397">
        <f t="shared" si="111"/>
        <v>0</v>
      </c>
      <c r="O68" s="397">
        <f t="shared" si="111"/>
        <v>0</v>
      </c>
      <c r="P68" s="397">
        <f t="shared" si="111"/>
        <v>0</v>
      </c>
      <c r="Q68" s="397">
        <f t="shared" si="111"/>
        <v>0</v>
      </c>
      <c r="R68" s="397">
        <f t="shared" si="111"/>
        <v>0</v>
      </c>
      <c r="S68" s="397">
        <f t="shared" si="111"/>
        <v>0</v>
      </c>
      <c r="T68" s="514">
        <f t="shared" si="111"/>
        <v>0</v>
      </c>
      <c r="V68" s="520">
        <f t="shared" ref="V68:AD68" si="112">SUM(B55:B58)+B61+B62+B63+B64+B65+B66+B67+B68</f>
        <v>0</v>
      </c>
      <c r="W68" s="520">
        <f t="shared" si="112"/>
        <v>0</v>
      </c>
      <c r="X68" s="520">
        <f t="shared" si="112"/>
        <v>0</v>
      </c>
      <c r="Y68" s="520">
        <f t="shared" si="112"/>
        <v>0</v>
      </c>
      <c r="Z68" s="520">
        <f t="shared" si="112"/>
        <v>0</v>
      </c>
      <c r="AA68" s="520">
        <f t="shared" si="112"/>
        <v>0</v>
      </c>
      <c r="AB68" s="520">
        <f t="shared" si="112"/>
        <v>0</v>
      </c>
      <c r="AC68" s="520">
        <f t="shared" si="112"/>
        <v>0</v>
      </c>
      <c r="AD68" s="520">
        <f t="shared" si="112"/>
        <v>0</v>
      </c>
    </row>
    <row r="69" spans="1:30">
      <c r="A69" s="140">
        <v>41153</v>
      </c>
      <c r="B69" s="396">
        <f>SUM('Natural Gas'!E67+'Fuel Oil'!E67+Propane!E67)</f>
        <v>0</v>
      </c>
      <c r="C69" s="397">
        <f>SUM('Natural Gas'!F67+'Fuel Oil'!F67+Propane!F67)</f>
        <v>0</v>
      </c>
      <c r="D69" s="397">
        <f>SUM('Natural Gas'!G67+'Fuel Oil'!G67+Propane!G67)</f>
        <v>0</v>
      </c>
      <c r="E69" s="397">
        <f>SUM('Natural Gas'!H67+'Fuel Oil'!H67+Propane!H67)</f>
        <v>0</v>
      </c>
      <c r="F69" s="397">
        <f>SUM('Natural Gas'!I67+'Fuel Oil'!I67+Propane!I67)</f>
        <v>0</v>
      </c>
      <c r="G69" s="397">
        <f>SUM('Natural Gas'!J67+'Fuel Oil'!J67+Propane!J67)</f>
        <v>0</v>
      </c>
      <c r="H69" s="397">
        <f>SUM('Natural Gas'!K67+'Fuel Oil'!K67+Propane!K67)</f>
        <v>0</v>
      </c>
      <c r="I69" s="397">
        <f>SUM('Natural Gas'!L67+'Fuel Oil'!L67+Propane!L67)</f>
        <v>0</v>
      </c>
      <c r="J69" s="514">
        <f>SUM('Natural Gas'!M67+'Fuel Oil'!M67+Propane!M67)</f>
        <v>0</v>
      </c>
      <c r="K69" s="516"/>
      <c r="L69" s="396">
        <f t="shared" ref="L69:T69" si="113">SUM(B56+B57+B58+B61+B62+B63+B64+B65+B66+B67+B68+B69)/12</f>
        <v>0</v>
      </c>
      <c r="M69" s="397">
        <f t="shared" si="113"/>
        <v>0</v>
      </c>
      <c r="N69" s="397">
        <f t="shared" si="113"/>
        <v>0</v>
      </c>
      <c r="O69" s="397">
        <f t="shared" si="113"/>
        <v>0</v>
      </c>
      <c r="P69" s="397">
        <f t="shared" si="113"/>
        <v>0</v>
      </c>
      <c r="Q69" s="397">
        <f t="shared" si="113"/>
        <v>0</v>
      </c>
      <c r="R69" s="397">
        <f t="shared" si="113"/>
        <v>0</v>
      </c>
      <c r="S69" s="397">
        <f t="shared" si="113"/>
        <v>0</v>
      </c>
      <c r="T69" s="514">
        <f t="shared" si="113"/>
        <v>0</v>
      </c>
      <c r="V69" s="520">
        <f t="shared" ref="V69:AD69" si="114">SUM(B56:B58)+B61+B62+B63+B64+B65+B66+B67+B68+B69</f>
        <v>0</v>
      </c>
      <c r="W69" s="520">
        <f t="shared" si="114"/>
        <v>0</v>
      </c>
      <c r="X69" s="520">
        <f t="shared" si="114"/>
        <v>0</v>
      </c>
      <c r="Y69" s="520">
        <f t="shared" si="114"/>
        <v>0</v>
      </c>
      <c r="Z69" s="520">
        <f t="shared" si="114"/>
        <v>0</v>
      </c>
      <c r="AA69" s="520">
        <f t="shared" si="114"/>
        <v>0</v>
      </c>
      <c r="AB69" s="520">
        <f t="shared" si="114"/>
        <v>0</v>
      </c>
      <c r="AC69" s="520">
        <f t="shared" si="114"/>
        <v>0</v>
      </c>
      <c r="AD69" s="520">
        <f t="shared" si="114"/>
        <v>0</v>
      </c>
    </row>
    <row r="70" spans="1:30">
      <c r="A70" s="140">
        <v>41183</v>
      </c>
      <c r="B70" s="396">
        <f>SUM('Natural Gas'!E68+'Fuel Oil'!E68+Propane!E68)</f>
        <v>0</v>
      </c>
      <c r="C70" s="397">
        <f>SUM('Natural Gas'!F68+'Fuel Oil'!F68+Propane!F68)</f>
        <v>0</v>
      </c>
      <c r="D70" s="397">
        <f>SUM('Natural Gas'!G68+'Fuel Oil'!G68+Propane!G68)</f>
        <v>0</v>
      </c>
      <c r="E70" s="397">
        <f>SUM('Natural Gas'!H68+'Fuel Oil'!H68+Propane!H68)</f>
        <v>0</v>
      </c>
      <c r="F70" s="397">
        <f>SUM('Natural Gas'!I68+'Fuel Oil'!I68+Propane!I68)</f>
        <v>0</v>
      </c>
      <c r="G70" s="397">
        <f>SUM('Natural Gas'!J68+'Fuel Oil'!J68+Propane!J68)</f>
        <v>0</v>
      </c>
      <c r="H70" s="397">
        <f>SUM('Natural Gas'!K68+'Fuel Oil'!K68+Propane!K68)</f>
        <v>0</v>
      </c>
      <c r="I70" s="397">
        <f>SUM('Natural Gas'!L68+'Fuel Oil'!L68+Propane!L68)</f>
        <v>0</v>
      </c>
      <c r="J70" s="514">
        <f>SUM('Natural Gas'!M68+'Fuel Oil'!M68+Propane!M68)</f>
        <v>0</v>
      </c>
      <c r="K70" s="516"/>
      <c r="L70" s="396">
        <f t="shared" ref="L70:T70" si="115">SUM(B57+B58+B61+B62+B63+B64+B65+B66+B67+B68+B69+B70)/12</f>
        <v>0</v>
      </c>
      <c r="M70" s="397">
        <f t="shared" si="115"/>
        <v>0</v>
      </c>
      <c r="N70" s="397">
        <f t="shared" si="115"/>
        <v>0</v>
      </c>
      <c r="O70" s="397">
        <f t="shared" si="115"/>
        <v>0</v>
      </c>
      <c r="P70" s="397">
        <f t="shared" si="115"/>
        <v>0</v>
      </c>
      <c r="Q70" s="397">
        <f t="shared" si="115"/>
        <v>0</v>
      </c>
      <c r="R70" s="397">
        <f t="shared" si="115"/>
        <v>0</v>
      </c>
      <c r="S70" s="397">
        <f t="shared" si="115"/>
        <v>0</v>
      </c>
      <c r="T70" s="514">
        <f t="shared" si="115"/>
        <v>0</v>
      </c>
      <c r="V70" s="520">
        <f t="shared" ref="V70:AD70" si="116">SUM(B57:B58)+B61+B62+B63+B64+B65+B66+B67+B68+B69+B70</f>
        <v>0</v>
      </c>
      <c r="W70" s="520">
        <f t="shared" si="116"/>
        <v>0</v>
      </c>
      <c r="X70" s="520">
        <f t="shared" si="116"/>
        <v>0</v>
      </c>
      <c r="Y70" s="520">
        <f t="shared" si="116"/>
        <v>0</v>
      </c>
      <c r="Z70" s="520">
        <f t="shared" si="116"/>
        <v>0</v>
      </c>
      <c r="AA70" s="520">
        <f t="shared" si="116"/>
        <v>0</v>
      </c>
      <c r="AB70" s="520">
        <f t="shared" si="116"/>
        <v>0</v>
      </c>
      <c r="AC70" s="520">
        <f t="shared" si="116"/>
        <v>0</v>
      </c>
      <c r="AD70" s="520">
        <f t="shared" si="116"/>
        <v>0</v>
      </c>
    </row>
    <row r="71" spans="1:30">
      <c r="A71" s="140">
        <v>41214</v>
      </c>
      <c r="B71" s="396">
        <f>SUM('Natural Gas'!E69+'Fuel Oil'!E69+Propane!E69)</f>
        <v>0</v>
      </c>
      <c r="C71" s="397">
        <f>SUM('Natural Gas'!F69+'Fuel Oil'!F69+Propane!F69)</f>
        <v>0</v>
      </c>
      <c r="D71" s="397">
        <f>SUM('Natural Gas'!G69+'Fuel Oil'!G69+Propane!G69)</f>
        <v>0</v>
      </c>
      <c r="E71" s="397">
        <f>SUM('Natural Gas'!H69+'Fuel Oil'!H69+Propane!H69)</f>
        <v>0</v>
      </c>
      <c r="F71" s="397">
        <f>SUM('Natural Gas'!I69+'Fuel Oil'!I69+Propane!I69)</f>
        <v>0</v>
      </c>
      <c r="G71" s="397">
        <f>SUM('Natural Gas'!J69+'Fuel Oil'!J69+Propane!J69)</f>
        <v>0</v>
      </c>
      <c r="H71" s="397">
        <f>SUM('Natural Gas'!K69+'Fuel Oil'!K69+Propane!K69)</f>
        <v>0</v>
      </c>
      <c r="I71" s="397">
        <f>SUM('Natural Gas'!L69+'Fuel Oil'!L69+Propane!L69)</f>
        <v>0</v>
      </c>
      <c r="J71" s="514">
        <f>SUM('Natural Gas'!M69+'Fuel Oil'!M69+Propane!M69)</f>
        <v>0</v>
      </c>
      <c r="K71" s="516"/>
      <c r="L71" s="396">
        <f t="shared" ref="L71:T71" si="117">SUM(B58+B61+B62+B63+B64+B65+B66+B67+B68+B69+B70+B71)/12</f>
        <v>0</v>
      </c>
      <c r="M71" s="397">
        <f t="shared" si="117"/>
        <v>0</v>
      </c>
      <c r="N71" s="397">
        <f t="shared" si="117"/>
        <v>0</v>
      </c>
      <c r="O71" s="397">
        <f t="shared" si="117"/>
        <v>0</v>
      </c>
      <c r="P71" s="397">
        <f t="shared" si="117"/>
        <v>0</v>
      </c>
      <c r="Q71" s="397">
        <f t="shared" si="117"/>
        <v>0</v>
      </c>
      <c r="R71" s="397">
        <f t="shared" si="117"/>
        <v>0</v>
      </c>
      <c r="S71" s="397">
        <f t="shared" si="117"/>
        <v>0</v>
      </c>
      <c r="T71" s="514">
        <f t="shared" si="117"/>
        <v>0</v>
      </c>
      <c r="V71" s="520">
        <f t="shared" ref="V71:AD71" si="118">SUM(B58+B61+B62+B63+B64+B65+B66+B67+B68+B69+B70+B71)</f>
        <v>0</v>
      </c>
      <c r="W71" s="520">
        <f t="shared" si="118"/>
        <v>0</v>
      </c>
      <c r="X71" s="520">
        <f t="shared" si="118"/>
        <v>0</v>
      </c>
      <c r="Y71" s="520">
        <f t="shared" si="118"/>
        <v>0</v>
      </c>
      <c r="Z71" s="520">
        <f t="shared" si="118"/>
        <v>0</v>
      </c>
      <c r="AA71" s="520">
        <f t="shared" si="118"/>
        <v>0</v>
      </c>
      <c r="AB71" s="520">
        <f t="shared" si="118"/>
        <v>0</v>
      </c>
      <c r="AC71" s="520">
        <f t="shared" si="118"/>
        <v>0</v>
      </c>
      <c r="AD71" s="520">
        <f t="shared" si="118"/>
        <v>0</v>
      </c>
    </row>
    <row r="72" spans="1:30" ht="15.75" thickBot="1">
      <c r="A72" s="140">
        <v>41244</v>
      </c>
      <c r="B72" s="400">
        <f>SUM('Natural Gas'!E70+'Fuel Oil'!E70+Propane!E70)</f>
        <v>0</v>
      </c>
      <c r="C72" s="401">
        <f>SUM('Natural Gas'!F70+'Fuel Oil'!F70+Propane!F70)</f>
        <v>0</v>
      </c>
      <c r="D72" s="401">
        <f>SUM('Natural Gas'!G70+'Fuel Oil'!G70+Propane!G70)</f>
        <v>0</v>
      </c>
      <c r="E72" s="401">
        <f>SUM('Natural Gas'!H70+'Fuel Oil'!H70+Propane!H70)</f>
        <v>0</v>
      </c>
      <c r="F72" s="401">
        <f>SUM('Natural Gas'!I70+'Fuel Oil'!I70+Propane!I70)</f>
        <v>0</v>
      </c>
      <c r="G72" s="401">
        <f>SUM('Natural Gas'!J70+'Fuel Oil'!J70+Propane!J70)</f>
        <v>0</v>
      </c>
      <c r="H72" s="401">
        <f>SUM('Natural Gas'!K70+'Fuel Oil'!K70+Propane!K70)</f>
        <v>0</v>
      </c>
      <c r="I72" s="401">
        <f>SUM('Natural Gas'!L70+'Fuel Oil'!L70+Propane!L70)</f>
        <v>0</v>
      </c>
      <c r="J72" s="517">
        <f>SUM('Natural Gas'!M70+'Fuel Oil'!M70+Propane!M70)</f>
        <v>0</v>
      </c>
      <c r="K72" s="516"/>
      <c r="L72" s="400">
        <f t="shared" ref="L72:T72" si="119">SUM(B61+B62+B63+B64+B65+B66+B67+B68+B69+B70+B71+B72)/12</f>
        <v>0</v>
      </c>
      <c r="M72" s="401">
        <f t="shared" si="119"/>
        <v>0</v>
      </c>
      <c r="N72" s="401">
        <f t="shared" si="119"/>
        <v>0</v>
      </c>
      <c r="O72" s="401">
        <f t="shared" si="119"/>
        <v>0</v>
      </c>
      <c r="P72" s="401">
        <f t="shared" si="119"/>
        <v>0</v>
      </c>
      <c r="Q72" s="401">
        <f t="shared" si="119"/>
        <v>0</v>
      </c>
      <c r="R72" s="401">
        <f t="shared" si="119"/>
        <v>0</v>
      </c>
      <c r="S72" s="401">
        <f t="shared" si="119"/>
        <v>0</v>
      </c>
      <c r="T72" s="517">
        <f t="shared" si="119"/>
        <v>0</v>
      </c>
      <c r="V72" s="522">
        <f t="shared" ref="V72:AD72" si="120">SUM(B61:B72)</f>
        <v>0</v>
      </c>
      <c r="W72" s="522">
        <f t="shared" si="120"/>
        <v>0</v>
      </c>
      <c r="X72" s="522">
        <f t="shared" si="120"/>
        <v>0</v>
      </c>
      <c r="Y72" s="522">
        <f t="shared" si="120"/>
        <v>0</v>
      </c>
      <c r="Z72" s="522">
        <f t="shared" si="120"/>
        <v>0</v>
      </c>
      <c r="AA72" s="522">
        <f t="shared" si="120"/>
        <v>0</v>
      </c>
      <c r="AB72" s="522">
        <f t="shared" si="120"/>
        <v>0</v>
      </c>
      <c r="AC72" s="522">
        <f t="shared" si="120"/>
        <v>0</v>
      </c>
      <c r="AD72" s="522">
        <f t="shared" si="120"/>
        <v>0</v>
      </c>
    </row>
    <row r="73" spans="1:30" ht="16.5" thickTop="1" thickBot="1">
      <c r="A73" s="386" t="s">
        <v>24</v>
      </c>
      <c r="B73" s="404">
        <f t="shared" ref="B73:J73" si="121">SUM(B61:B72)</f>
        <v>0</v>
      </c>
      <c r="C73" s="405">
        <f t="shared" si="121"/>
        <v>0</v>
      </c>
      <c r="D73" s="405">
        <f t="shared" si="121"/>
        <v>0</v>
      </c>
      <c r="E73" s="405">
        <f t="shared" si="121"/>
        <v>0</v>
      </c>
      <c r="F73" s="405">
        <f t="shared" si="121"/>
        <v>0</v>
      </c>
      <c r="G73" s="405">
        <f t="shared" si="121"/>
        <v>0</v>
      </c>
      <c r="H73" s="405">
        <f t="shared" si="121"/>
        <v>0</v>
      </c>
      <c r="I73" s="405">
        <f t="shared" si="121"/>
        <v>0</v>
      </c>
      <c r="J73" s="406">
        <f t="shared" si="121"/>
        <v>0</v>
      </c>
      <c r="K73" s="516"/>
      <c r="L73" s="404">
        <f t="shared" ref="L73:T73" si="122">SUM(L61:L72)</f>
        <v>0</v>
      </c>
      <c r="M73" s="405">
        <f t="shared" si="122"/>
        <v>0</v>
      </c>
      <c r="N73" s="405">
        <f t="shared" si="122"/>
        <v>0</v>
      </c>
      <c r="O73" s="405">
        <f t="shared" si="122"/>
        <v>0</v>
      </c>
      <c r="P73" s="405">
        <f t="shared" si="122"/>
        <v>0</v>
      </c>
      <c r="Q73" s="405">
        <f t="shared" si="122"/>
        <v>0</v>
      </c>
      <c r="R73" s="405">
        <f t="shared" si="122"/>
        <v>0</v>
      </c>
      <c r="S73" s="405">
        <f t="shared" si="122"/>
        <v>0</v>
      </c>
      <c r="T73" s="406">
        <f t="shared" si="122"/>
        <v>0</v>
      </c>
      <c r="V73" s="521">
        <f t="shared" ref="V73:AD73" si="123">SUM(V61:V72)</f>
        <v>0</v>
      </c>
      <c r="W73" s="521">
        <f t="shared" si="123"/>
        <v>0</v>
      </c>
      <c r="X73" s="521">
        <f t="shared" si="123"/>
        <v>0</v>
      </c>
      <c r="Y73" s="521">
        <f t="shared" si="123"/>
        <v>0</v>
      </c>
      <c r="Z73" s="521">
        <f t="shared" si="123"/>
        <v>0</v>
      </c>
      <c r="AA73" s="521">
        <f t="shared" si="123"/>
        <v>0</v>
      </c>
      <c r="AB73" s="521">
        <f t="shared" si="123"/>
        <v>0</v>
      </c>
      <c r="AC73" s="521">
        <f t="shared" si="123"/>
        <v>0</v>
      </c>
      <c r="AD73" s="521">
        <f t="shared" si="123"/>
        <v>0</v>
      </c>
    </row>
    <row r="74" spans="1:30">
      <c r="B74" s="353"/>
      <c r="C74" s="350"/>
      <c r="D74" s="350"/>
      <c r="E74" s="350"/>
      <c r="F74" s="350"/>
      <c r="G74" s="384"/>
      <c r="H74" s="385"/>
      <c r="I74" s="350"/>
      <c r="L74" s="353"/>
      <c r="M74" s="350"/>
      <c r="N74" s="350"/>
      <c r="O74" s="350"/>
      <c r="P74" s="350"/>
      <c r="Q74" s="384"/>
      <c r="R74" s="385"/>
      <c r="S74" s="350"/>
    </row>
  </sheetData>
  <mergeCells count="3">
    <mergeCell ref="B3:J3"/>
    <mergeCell ref="L3:T3"/>
    <mergeCell ref="V3:AD3"/>
  </mergeCells>
  <phoneticPr fontId="0" type="noConversion"/>
  <printOptions horizontalCentered="1"/>
  <pageMargins left="0.16" right="0.16" top="1" bottom="1" header="0.5" footer="0.5"/>
  <pageSetup scale="95" orientation="portrait" horizontalDpi="300" verticalDpi="300" r:id="rId1"/>
  <headerFooter alignWithMargins="0">
    <oddHeader>&amp;C&amp;"Arial,Bold"&amp;14Fuel Usage Summary Page</oddHeader>
  </headerFooter>
  <rowBreaks count="2" manualBreakCount="2">
    <brk id="31" max="16383" man="1"/>
    <brk id="59" max="16383" man="1"/>
  </rowBreaks>
</worksheet>
</file>

<file path=xl/worksheets/sheet24.xml><?xml version="1.0" encoding="utf-8"?>
<worksheet xmlns="http://schemas.openxmlformats.org/spreadsheetml/2006/main" xmlns:r="http://schemas.openxmlformats.org/officeDocument/2006/relationships">
  <sheetPr codeName="Sheet11"/>
  <dimension ref="A1:R71"/>
  <sheetViews>
    <sheetView zoomScale="90" workbookViewId="0">
      <pane xSplit="1" ySplit="2" topLeftCell="D3" activePane="bottomRight" state="frozen"/>
      <selection activeCell="B43" sqref="B43:B44"/>
      <selection pane="topRight" activeCell="B43" sqref="B43:B44"/>
      <selection pane="bottomLeft" activeCell="B43" sqref="B43:B44"/>
      <selection pane="bottomRight" activeCell="N4" sqref="N4"/>
    </sheetView>
  </sheetViews>
  <sheetFormatPr defaultRowHeight="15"/>
  <cols>
    <col min="1" max="1" width="9.42578125" style="130" customWidth="1"/>
    <col min="2" max="2" width="11.42578125" style="130" customWidth="1"/>
    <col min="3" max="3" width="12.28515625" style="149" customWidth="1"/>
    <col min="4" max="4" width="11.28515625" style="149" bestFit="1" customWidth="1"/>
    <col min="5" max="5" width="12.140625" style="129" bestFit="1" customWidth="1"/>
    <col min="6" max="6" width="13.7109375" style="127" customWidth="1"/>
    <col min="7" max="9" width="9.140625" style="127"/>
    <col min="10" max="10" width="10.42578125" style="127" bestFit="1" customWidth="1"/>
    <col min="11" max="11" width="14.7109375" style="127" bestFit="1" customWidth="1"/>
    <col min="12" max="12" width="12.42578125" style="127" bestFit="1" customWidth="1"/>
    <col min="13" max="13" width="12" style="127" bestFit="1" customWidth="1"/>
    <col min="14" max="14" width="10.7109375" style="127" customWidth="1"/>
    <col min="15" max="15" width="10.42578125" style="127" bestFit="1" customWidth="1"/>
    <col min="16" max="16" width="18.42578125" style="127" bestFit="1" customWidth="1"/>
    <col min="17" max="17" width="11.28515625" style="127" bestFit="1" customWidth="1"/>
    <col min="18" max="16384" width="9.140625" style="127"/>
  </cols>
  <sheetData>
    <row r="1" spans="1:18" ht="19.5" thickBot="1">
      <c r="A1" s="387" t="str">
        <f>Plant</f>
        <v>Anytown</v>
      </c>
      <c r="B1" s="387"/>
      <c r="C1" s="468"/>
      <c r="D1" s="352"/>
      <c r="E1" s="559" t="s">
        <v>16</v>
      </c>
      <c r="F1" s="560"/>
      <c r="G1" s="560"/>
      <c r="H1" s="560"/>
      <c r="I1" s="560"/>
      <c r="J1" s="560"/>
      <c r="K1" s="560"/>
      <c r="L1" s="560"/>
      <c r="M1" s="561"/>
      <c r="N1" s="557" t="s">
        <v>17</v>
      </c>
      <c r="O1" s="558"/>
    </row>
    <row r="2" spans="1:18" ht="15.75" thickBot="1">
      <c r="A2" s="284"/>
      <c r="B2" s="284" t="s">
        <v>117</v>
      </c>
      <c r="C2" s="139" t="s">
        <v>116</v>
      </c>
      <c r="D2" s="139" t="s">
        <v>115</v>
      </c>
      <c r="E2" s="469" t="str">
        <f>CONCATENATE("NOx",TEXT(O3,"(##0.00)"))</f>
        <v>NOx(100.00)</v>
      </c>
      <c r="F2" s="470" t="str">
        <f>CONCATENATE("SOx",TEXT(O4,"(##0.00)"))</f>
        <v>SOx(0.60)</v>
      </c>
      <c r="G2" s="470" t="str">
        <f>CONCATENATE("CO",TEXT(O5,"(##0.00)"))</f>
        <v>CO(84.00)</v>
      </c>
      <c r="H2" s="470" t="str">
        <f>CONCATENATE("PM",TEXT(O6,"(##0.00)"))</f>
        <v>PM(7.60)</v>
      </c>
      <c r="I2" s="470" t="str">
        <f>CONCATENATE("VOC",TEXT(O7,"(##0.00)"))</f>
        <v>VOC(5.50)</v>
      </c>
      <c r="J2" s="470" t="str">
        <f>CONCATENATE("HAP",TEXT(O8,"(##0.00)"))</f>
        <v>HAP(1.89)</v>
      </c>
      <c r="K2" s="471" t="str">
        <f>CONCATENATE("AMMONIA",TEXT(O9,"(##0.00)"))</f>
        <v>AMMONIA(3.20)</v>
      </c>
      <c r="L2" s="471" t="str">
        <f>CONCATENATE("LEAD",TEXT(O10,"(##0.0000)"))</f>
        <v>LEAD(0.0005)</v>
      </c>
      <c r="M2" s="472" t="str">
        <f>CONCATENATE("CO2",TEXT(O12,"(##0.0000)"))</f>
        <v>CO2(0.0584)</v>
      </c>
      <c r="N2" s="555" t="s">
        <v>21</v>
      </c>
      <c r="O2" s="556"/>
    </row>
    <row r="3" spans="1:18">
      <c r="A3" s="142">
        <v>39448</v>
      </c>
      <c r="B3" s="266">
        <v>12</v>
      </c>
      <c r="C3" s="266">
        <f t="shared" ref="C3:C8" si="0">IF(B3&lt;&gt;"",B3*10.2,"")</f>
        <v>122.39999999999999</v>
      </c>
      <c r="D3" s="376">
        <f t="shared" ref="D3:D14" si="1">IF(C3="",0,C3/10)</f>
        <v>12.239999999999998</v>
      </c>
      <c r="E3" s="392">
        <f t="shared" ref="E3:E14" si="2">IF(C3&lt;&gt;"",+C3*NOx/rating/10,D3*NOx/rating)</f>
        <v>1.2</v>
      </c>
      <c r="F3" s="393">
        <f t="shared" ref="F3:F14" si="3">IF(C3&lt;&gt;"",+C3*SOx/rating/10,D3*SOx/rating)</f>
        <v>7.1999999999999998E-3</v>
      </c>
      <c r="G3" s="393">
        <f t="shared" ref="G3:G14" si="4">IF(C3&lt;&gt;"",+C3*CO/rating/10,D3*CO/rating)</f>
        <v>1.0079999999999998</v>
      </c>
      <c r="H3" s="393">
        <f t="shared" ref="H3:H14" si="5">IF(C3&lt;&gt;"",+C3*PM/rating/10,D3*PM/rating)</f>
        <v>9.1199999999999989E-2</v>
      </c>
      <c r="I3" s="393">
        <f t="shared" ref="I3:I14" si="6">IF(C3&lt;&gt;"",+C3*VOC/rating/10,D3*VOC/rating)</f>
        <v>6.5999999999999989E-2</v>
      </c>
      <c r="J3" s="394">
        <f t="shared" ref="J3:J14" si="7">IF(C3&lt;&gt;"",+C3*HAP/rating/10,D3*HAP/rating)</f>
        <v>2.2679999999999999E-2</v>
      </c>
      <c r="K3" s="394">
        <f t="shared" ref="K3:K14" si="8">IF(C3&lt;&gt;"",+C3*Ammonia/rating/10,D3*Ammonia/rating)</f>
        <v>3.8400000000000004E-2</v>
      </c>
      <c r="L3" s="394">
        <f t="shared" ref="L3:L14" si="9">IF(C3&lt;&gt;"",+C3*Lead/rating/10,D3*Lead/rating)</f>
        <v>5.9999999999999993E-6</v>
      </c>
      <c r="M3" s="473">
        <f t="shared" ref="M3:M14" si="10">+D3*CO_2</f>
        <v>1.2117599999999999</v>
      </c>
      <c r="N3" s="475" t="s">
        <v>22</v>
      </c>
      <c r="O3" s="372">
        <v>100</v>
      </c>
      <c r="P3" s="127" t="s">
        <v>182</v>
      </c>
    </row>
    <row r="4" spans="1:18">
      <c r="A4" s="142">
        <v>39479</v>
      </c>
      <c r="B4" s="266">
        <v>12</v>
      </c>
      <c r="C4" s="266">
        <f t="shared" si="0"/>
        <v>122.39999999999999</v>
      </c>
      <c r="D4" s="376">
        <f t="shared" si="1"/>
        <v>12.239999999999998</v>
      </c>
      <c r="E4" s="396">
        <f t="shared" si="2"/>
        <v>1.2</v>
      </c>
      <c r="F4" s="397">
        <f t="shared" si="3"/>
        <v>7.1999999999999998E-3</v>
      </c>
      <c r="G4" s="397">
        <f t="shared" si="4"/>
        <v>1.0079999999999998</v>
      </c>
      <c r="H4" s="397">
        <f t="shared" si="5"/>
        <v>9.1199999999999989E-2</v>
      </c>
      <c r="I4" s="397">
        <f t="shared" si="6"/>
        <v>6.5999999999999989E-2</v>
      </c>
      <c r="J4" s="397">
        <f t="shared" si="7"/>
        <v>2.2679999999999999E-2</v>
      </c>
      <c r="K4" s="398">
        <f t="shared" si="8"/>
        <v>3.8400000000000004E-2</v>
      </c>
      <c r="L4" s="398">
        <f t="shared" si="9"/>
        <v>5.9999999999999993E-6</v>
      </c>
      <c r="M4" s="474">
        <f t="shared" si="10"/>
        <v>1.2117599999999999</v>
      </c>
      <c r="N4" s="144" t="s">
        <v>23</v>
      </c>
      <c r="O4" s="143">
        <v>0.6</v>
      </c>
    </row>
    <row r="5" spans="1:18">
      <c r="A5" s="142">
        <v>39508</v>
      </c>
      <c r="B5" s="266">
        <v>12</v>
      </c>
      <c r="C5" s="266">
        <f t="shared" si="0"/>
        <v>122.39999999999999</v>
      </c>
      <c r="D5" s="376">
        <f t="shared" si="1"/>
        <v>12.239999999999998</v>
      </c>
      <c r="E5" s="396">
        <f t="shared" si="2"/>
        <v>1.2</v>
      </c>
      <c r="F5" s="397">
        <f t="shared" si="3"/>
        <v>7.1999999999999998E-3</v>
      </c>
      <c r="G5" s="397">
        <f t="shared" si="4"/>
        <v>1.0079999999999998</v>
      </c>
      <c r="H5" s="397">
        <f t="shared" si="5"/>
        <v>9.1199999999999989E-2</v>
      </c>
      <c r="I5" s="397">
        <f t="shared" si="6"/>
        <v>6.5999999999999989E-2</v>
      </c>
      <c r="J5" s="397">
        <f t="shared" si="7"/>
        <v>2.2679999999999999E-2</v>
      </c>
      <c r="K5" s="398">
        <f t="shared" si="8"/>
        <v>3.8400000000000004E-2</v>
      </c>
      <c r="L5" s="398">
        <f t="shared" si="9"/>
        <v>5.9999999999999993E-6</v>
      </c>
      <c r="M5" s="474">
        <f t="shared" si="10"/>
        <v>1.2117599999999999</v>
      </c>
      <c r="N5" s="144" t="s">
        <v>18</v>
      </c>
      <c r="O5" s="145">
        <v>84</v>
      </c>
    </row>
    <row r="6" spans="1:18">
      <c r="A6" s="142">
        <v>39539</v>
      </c>
      <c r="B6" s="266">
        <v>12</v>
      </c>
      <c r="C6" s="266">
        <f t="shared" si="0"/>
        <v>122.39999999999999</v>
      </c>
      <c r="D6" s="376">
        <f t="shared" si="1"/>
        <v>12.239999999999998</v>
      </c>
      <c r="E6" s="396">
        <f t="shared" si="2"/>
        <v>1.2</v>
      </c>
      <c r="F6" s="397">
        <f t="shared" si="3"/>
        <v>7.1999999999999998E-3</v>
      </c>
      <c r="G6" s="397">
        <f t="shared" si="4"/>
        <v>1.0079999999999998</v>
      </c>
      <c r="H6" s="397">
        <f t="shared" si="5"/>
        <v>9.1199999999999989E-2</v>
      </c>
      <c r="I6" s="397">
        <f t="shared" si="6"/>
        <v>6.5999999999999989E-2</v>
      </c>
      <c r="J6" s="397">
        <f t="shared" si="7"/>
        <v>2.2679999999999999E-2</v>
      </c>
      <c r="K6" s="398">
        <f t="shared" si="8"/>
        <v>3.8400000000000004E-2</v>
      </c>
      <c r="L6" s="398">
        <f t="shared" si="9"/>
        <v>5.9999999999999993E-6</v>
      </c>
      <c r="M6" s="474">
        <f t="shared" si="10"/>
        <v>1.2117599999999999</v>
      </c>
      <c r="N6" s="144" t="s">
        <v>12</v>
      </c>
      <c r="O6" s="146">
        <v>7.6</v>
      </c>
    </row>
    <row r="7" spans="1:18">
      <c r="A7" s="142">
        <v>39569</v>
      </c>
      <c r="B7" s="266">
        <v>12</v>
      </c>
      <c r="C7" s="266">
        <f t="shared" si="0"/>
        <v>122.39999999999999</v>
      </c>
      <c r="D7" s="376">
        <f t="shared" si="1"/>
        <v>12.239999999999998</v>
      </c>
      <c r="E7" s="396">
        <f t="shared" si="2"/>
        <v>1.2</v>
      </c>
      <c r="F7" s="397">
        <f t="shared" si="3"/>
        <v>7.1999999999999998E-3</v>
      </c>
      <c r="G7" s="397">
        <f t="shared" si="4"/>
        <v>1.0079999999999998</v>
      </c>
      <c r="H7" s="397">
        <f t="shared" si="5"/>
        <v>9.1199999999999989E-2</v>
      </c>
      <c r="I7" s="397">
        <f t="shared" si="6"/>
        <v>6.5999999999999989E-2</v>
      </c>
      <c r="J7" s="397">
        <f t="shared" si="7"/>
        <v>2.2679999999999999E-2</v>
      </c>
      <c r="K7" s="398">
        <f t="shared" si="8"/>
        <v>3.8400000000000004E-2</v>
      </c>
      <c r="L7" s="398">
        <f t="shared" si="9"/>
        <v>5.9999999999999993E-6</v>
      </c>
      <c r="M7" s="474">
        <f t="shared" si="10"/>
        <v>1.2117599999999999</v>
      </c>
      <c r="N7" s="144" t="s">
        <v>19</v>
      </c>
      <c r="O7" s="143">
        <v>5.5</v>
      </c>
      <c r="Q7" s="349"/>
      <c r="R7" s="349"/>
    </row>
    <row r="8" spans="1:18">
      <c r="A8" s="142">
        <v>39600</v>
      </c>
      <c r="B8" s="266">
        <v>12</v>
      </c>
      <c r="C8" s="266">
        <f t="shared" si="0"/>
        <v>122.39999999999999</v>
      </c>
      <c r="D8" s="376">
        <f t="shared" si="1"/>
        <v>12.239999999999998</v>
      </c>
      <c r="E8" s="396">
        <f t="shared" si="2"/>
        <v>1.2</v>
      </c>
      <c r="F8" s="397">
        <f t="shared" si="3"/>
        <v>7.1999999999999998E-3</v>
      </c>
      <c r="G8" s="397">
        <f t="shared" si="4"/>
        <v>1.0079999999999998</v>
      </c>
      <c r="H8" s="397">
        <f t="shared" si="5"/>
        <v>9.1199999999999989E-2</v>
      </c>
      <c r="I8" s="397">
        <f t="shared" si="6"/>
        <v>6.5999999999999989E-2</v>
      </c>
      <c r="J8" s="397">
        <f t="shared" si="7"/>
        <v>2.2679999999999999E-2</v>
      </c>
      <c r="K8" s="398">
        <f t="shared" si="8"/>
        <v>3.8400000000000004E-2</v>
      </c>
      <c r="L8" s="398">
        <f t="shared" si="9"/>
        <v>5.9999999999999993E-6</v>
      </c>
      <c r="M8" s="474">
        <f t="shared" si="10"/>
        <v>1.2117599999999999</v>
      </c>
      <c r="N8" s="144" t="s">
        <v>20</v>
      </c>
      <c r="O8" s="143">
        <v>1.89</v>
      </c>
      <c r="Q8" s="349"/>
      <c r="R8" s="349"/>
    </row>
    <row r="9" spans="1:18">
      <c r="A9" s="142">
        <v>39630</v>
      </c>
      <c r="B9" s="266">
        <v>12</v>
      </c>
      <c r="C9" s="266">
        <f t="shared" ref="C9:C14" si="11">IF(B9&lt;&gt;"",B9*10.2,"")</f>
        <v>122.39999999999999</v>
      </c>
      <c r="D9" s="376">
        <f t="shared" si="1"/>
        <v>12.239999999999998</v>
      </c>
      <c r="E9" s="396">
        <f t="shared" si="2"/>
        <v>1.2</v>
      </c>
      <c r="F9" s="397">
        <f t="shared" si="3"/>
        <v>7.1999999999999998E-3</v>
      </c>
      <c r="G9" s="397">
        <f t="shared" si="4"/>
        <v>1.0079999999999998</v>
      </c>
      <c r="H9" s="397">
        <f t="shared" si="5"/>
        <v>9.1199999999999989E-2</v>
      </c>
      <c r="I9" s="397">
        <f t="shared" si="6"/>
        <v>6.5999999999999989E-2</v>
      </c>
      <c r="J9" s="397">
        <f t="shared" si="7"/>
        <v>2.2679999999999999E-2</v>
      </c>
      <c r="K9" s="398">
        <f t="shared" si="8"/>
        <v>3.8400000000000004E-2</v>
      </c>
      <c r="L9" s="398">
        <f t="shared" si="9"/>
        <v>5.9999999999999993E-6</v>
      </c>
      <c r="M9" s="474">
        <f t="shared" si="10"/>
        <v>1.2117599999999999</v>
      </c>
      <c r="N9" s="476" t="s">
        <v>157</v>
      </c>
      <c r="O9" s="373">
        <v>3.2</v>
      </c>
      <c r="Q9" s="349"/>
      <c r="R9" s="349"/>
    </row>
    <row r="10" spans="1:18">
      <c r="A10" s="142">
        <v>39661</v>
      </c>
      <c r="B10" s="266">
        <v>12</v>
      </c>
      <c r="C10" s="266">
        <f t="shared" si="11"/>
        <v>122.39999999999999</v>
      </c>
      <c r="D10" s="376">
        <f t="shared" si="1"/>
        <v>12.239999999999998</v>
      </c>
      <c r="E10" s="396">
        <f t="shared" si="2"/>
        <v>1.2</v>
      </c>
      <c r="F10" s="397">
        <f t="shared" si="3"/>
        <v>7.1999999999999998E-3</v>
      </c>
      <c r="G10" s="397">
        <f t="shared" si="4"/>
        <v>1.0079999999999998</v>
      </c>
      <c r="H10" s="397">
        <f t="shared" si="5"/>
        <v>9.1199999999999989E-2</v>
      </c>
      <c r="I10" s="397">
        <f t="shared" si="6"/>
        <v>6.5999999999999989E-2</v>
      </c>
      <c r="J10" s="397">
        <f t="shared" si="7"/>
        <v>2.2679999999999999E-2</v>
      </c>
      <c r="K10" s="398">
        <f t="shared" si="8"/>
        <v>3.8400000000000004E-2</v>
      </c>
      <c r="L10" s="398">
        <f t="shared" si="9"/>
        <v>5.9999999999999993E-6</v>
      </c>
      <c r="M10" s="474">
        <f t="shared" si="10"/>
        <v>1.2117599999999999</v>
      </c>
      <c r="N10" s="476" t="s">
        <v>158</v>
      </c>
      <c r="O10" s="373">
        <v>5.0000000000000001E-4</v>
      </c>
      <c r="Q10" s="349"/>
      <c r="R10" s="349"/>
    </row>
    <row r="11" spans="1:18">
      <c r="A11" s="142">
        <v>39692</v>
      </c>
      <c r="B11" s="266">
        <v>12</v>
      </c>
      <c r="C11" s="266">
        <f t="shared" si="11"/>
        <v>122.39999999999999</v>
      </c>
      <c r="D11" s="376">
        <f t="shared" si="1"/>
        <v>12.239999999999998</v>
      </c>
      <c r="E11" s="396">
        <f t="shared" si="2"/>
        <v>1.2</v>
      </c>
      <c r="F11" s="397">
        <f t="shared" si="3"/>
        <v>7.1999999999999998E-3</v>
      </c>
      <c r="G11" s="397">
        <f t="shared" si="4"/>
        <v>1.0079999999999998</v>
      </c>
      <c r="H11" s="397">
        <f t="shared" si="5"/>
        <v>9.1199999999999989E-2</v>
      </c>
      <c r="I11" s="397">
        <f t="shared" si="6"/>
        <v>6.5999999999999989E-2</v>
      </c>
      <c r="J11" s="397">
        <f t="shared" si="7"/>
        <v>2.2679999999999999E-2</v>
      </c>
      <c r="K11" s="398">
        <f t="shared" si="8"/>
        <v>3.8400000000000004E-2</v>
      </c>
      <c r="L11" s="398">
        <f t="shared" si="9"/>
        <v>5.9999999999999993E-6</v>
      </c>
      <c r="M11" s="474">
        <f t="shared" si="10"/>
        <v>1.2117599999999999</v>
      </c>
      <c r="N11" s="476" t="s">
        <v>164</v>
      </c>
      <c r="O11" s="373">
        <v>1020</v>
      </c>
      <c r="Q11" s="349"/>
      <c r="R11" s="349"/>
    </row>
    <row r="12" spans="1:18" ht="15.75" thickBot="1">
      <c r="A12" s="142">
        <v>39722</v>
      </c>
      <c r="B12" s="266">
        <v>12</v>
      </c>
      <c r="C12" s="266">
        <f t="shared" si="11"/>
        <v>122.39999999999999</v>
      </c>
      <c r="D12" s="376">
        <f t="shared" si="1"/>
        <v>12.239999999999998</v>
      </c>
      <c r="E12" s="396">
        <f t="shared" si="2"/>
        <v>1.2</v>
      </c>
      <c r="F12" s="397">
        <f t="shared" si="3"/>
        <v>7.1999999999999998E-3</v>
      </c>
      <c r="G12" s="397">
        <f t="shared" si="4"/>
        <v>1.0079999999999998</v>
      </c>
      <c r="H12" s="397">
        <f t="shared" si="5"/>
        <v>9.1199999999999989E-2</v>
      </c>
      <c r="I12" s="397">
        <f t="shared" si="6"/>
        <v>6.5999999999999989E-2</v>
      </c>
      <c r="J12" s="397">
        <f t="shared" si="7"/>
        <v>2.2679999999999999E-2</v>
      </c>
      <c r="K12" s="398">
        <f t="shared" si="8"/>
        <v>3.8400000000000004E-2</v>
      </c>
      <c r="L12" s="398">
        <f t="shared" si="9"/>
        <v>5.9999999999999993E-6</v>
      </c>
      <c r="M12" s="474">
        <f t="shared" si="10"/>
        <v>1.2117599999999999</v>
      </c>
      <c r="N12" s="374" t="s">
        <v>165</v>
      </c>
      <c r="O12" s="375">
        <f>0.0159*3.67</f>
        <v>5.8353000000000002E-2</v>
      </c>
      <c r="Q12" s="349"/>
      <c r="R12" s="349"/>
    </row>
    <row r="13" spans="1:18">
      <c r="A13" s="142">
        <v>39753</v>
      </c>
      <c r="B13" s="266">
        <v>12</v>
      </c>
      <c r="C13" s="266">
        <f t="shared" si="11"/>
        <v>122.39999999999999</v>
      </c>
      <c r="D13" s="376">
        <f t="shared" si="1"/>
        <v>12.239999999999998</v>
      </c>
      <c r="E13" s="396">
        <f t="shared" si="2"/>
        <v>1.2</v>
      </c>
      <c r="F13" s="397">
        <f t="shared" si="3"/>
        <v>7.1999999999999998E-3</v>
      </c>
      <c r="G13" s="397">
        <f t="shared" si="4"/>
        <v>1.0079999999999998</v>
      </c>
      <c r="H13" s="397">
        <f t="shared" si="5"/>
        <v>9.1199999999999989E-2</v>
      </c>
      <c r="I13" s="397">
        <f t="shared" si="6"/>
        <v>6.5999999999999989E-2</v>
      </c>
      <c r="J13" s="397">
        <f t="shared" si="7"/>
        <v>2.2679999999999999E-2</v>
      </c>
      <c r="K13" s="398">
        <f t="shared" si="8"/>
        <v>3.8400000000000004E-2</v>
      </c>
      <c r="L13" s="398">
        <f t="shared" si="9"/>
        <v>5.9999999999999993E-6</v>
      </c>
      <c r="M13" s="399">
        <f t="shared" si="10"/>
        <v>1.2117599999999999</v>
      </c>
      <c r="N13" s="129"/>
      <c r="O13" s="129"/>
      <c r="P13" s="129"/>
      <c r="Q13" s="370"/>
      <c r="R13" s="349"/>
    </row>
    <row r="14" spans="1:18" ht="15.75" thickBot="1">
      <c r="A14" s="142">
        <v>39783</v>
      </c>
      <c r="B14" s="267">
        <v>12</v>
      </c>
      <c r="C14" s="267">
        <f t="shared" si="11"/>
        <v>122.39999999999999</v>
      </c>
      <c r="D14" s="377">
        <f t="shared" si="1"/>
        <v>12.239999999999998</v>
      </c>
      <c r="E14" s="400">
        <f t="shared" si="2"/>
        <v>1.2</v>
      </c>
      <c r="F14" s="401">
        <f t="shared" si="3"/>
        <v>7.1999999999999998E-3</v>
      </c>
      <c r="G14" s="401">
        <f t="shared" si="4"/>
        <v>1.0079999999999998</v>
      </c>
      <c r="H14" s="401">
        <f t="shared" si="5"/>
        <v>9.1199999999999989E-2</v>
      </c>
      <c r="I14" s="401">
        <f t="shared" si="6"/>
        <v>6.5999999999999989E-2</v>
      </c>
      <c r="J14" s="401">
        <f t="shared" si="7"/>
        <v>2.2679999999999999E-2</v>
      </c>
      <c r="K14" s="402">
        <f t="shared" si="8"/>
        <v>3.8400000000000004E-2</v>
      </c>
      <c r="L14" s="402">
        <f t="shared" si="9"/>
        <v>5.9999999999999993E-6</v>
      </c>
      <c r="M14" s="403">
        <f t="shared" si="10"/>
        <v>1.2117599999999999</v>
      </c>
      <c r="P14" s="137"/>
      <c r="Q14" s="349"/>
      <c r="R14" s="349"/>
    </row>
    <row r="15" spans="1:18" ht="16.5" thickTop="1" thickBot="1">
      <c r="A15" s="148" t="s">
        <v>24</v>
      </c>
      <c r="B15" s="268"/>
      <c r="C15" s="268">
        <f t="shared" ref="C15:J15" si="12">SUM(C3:C14)</f>
        <v>1468.8000000000002</v>
      </c>
      <c r="D15" s="378">
        <f t="shared" si="12"/>
        <v>146.87999999999997</v>
      </c>
      <c r="E15" s="404">
        <f t="shared" si="12"/>
        <v>14.399999999999997</v>
      </c>
      <c r="F15" s="405">
        <f t="shared" si="12"/>
        <v>8.6399999999999991E-2</v>
      </c>
      <c r="G15" s="405">
        <f t="shared" si="12"/>
        <v>12.095999999999995</v>
      </c>
      <c r="H15" s="405">
        <f t="shared" si="12"/>
        <v>1.0943999999999996</v>
      </c>
      <c r="I15" s="405">
        <f t="shared" si="12"/>
        <v>0.7919999999999997</v>
      </c>
      <c r="J15" s="405">
        <f t="shared" si="12"/>
        <v>0.27216000000000001</v>
      </c>
      <c r="K15" s="405">
        <f>SUM(K3:K14)</f>
        <v>0.46079999999999993</v>
      </c>
      <c r="L15" s="405">
        <f>SUM(L3:L14)</f>
        <v>7.1999999999999975E-5</v>
      </c>
      <c r="M15" s="406">
        <f>SUM(M3:M14)</f>
        <v>14.541119999999999</v>
      </c>
      <c r="Q15" s="349"/>
      <c r="R15" s="349"/>
    </row>
    <row r="16" spans="1:18" ht="15.75" thickBot="1">
      <c r="A16" s="142"/>
      <c r="B16" s="269"/>
      <c r="C16" s="269"/>
      <c r="D16" s="380"/>
      <c r="E16" s="381"/>
      <c r="F16" s="381"/>
      <c r="G16" s="381"/>
      <c r="H16" s="381"/>
      <c r="I16" s="381"/>
      <c r="J16" s="390"/>
      <c r="K16" s="391"/>
      <c r="L16" s="382"/>
      <c r="M16" s="382"/>
      <c r="P16" s="137"/>
      <c r="Q16" s="369"/>
      <c r="R16" s="371"/>
    </row>
    <row r="17" spans="1:18">
      <c r="A17" s="142">
        <v>39814</v>
      </c>
      <c r="B17" s="266">
        <v>12</v>
      </c>
      <c r="C17" s="266">
        <f t="shared" ref="C17:C22" si="13">IF(B17&lt;&gt;"",B17*10.2,"")</f>
        <v>122.39999999999999</v>
      </c>
      <c r="D17" s="266">
        <f t="shared" ref="D17:D28" si="14">IF(C17="",0,C17/10)</f>
        <v>12.239999999999998</v>
      </c>
      <c r="E17" s="392">
        <f t="shared" ref="E17:E28" si="15">IF(C17&lt;&gt;"",+C17*NOx/rating/10,D17*NOx/rating)</f>
        <v>1.2</v>
      </c>
      <c r="F17" s="393">
        <f t="shared" ref="F17:F28" si="16">IF(C17&lt;&gt;"",+C17*SOx/rating/10,D17*SOx/rating)</f>
        <v>7.1999999999999998E-3</v>
      </c>
      <c r="G17" s="393">
        <f t="shared" ref="G17:G28" si="17">IF(C17&lt;&gt;"",+C17*CO/rating/10,D17*CO/rating)</f>
        <v>1.0079999999999998</v>
      </c>
      <c r="H17" s="393">
        <f t="shared" ref="H17:H28" si="18">IF(C17&lt;&gt;"",+C17*PM/rating/10,D17*PM/rating)</f>
        <v>9.1199999999999989E-2</v>
      </c>
      <c r="I17" s="393">
        <f t="shared" ref="I17:I28" si="19">IF(C17&lt;&gt;"",+C17*VOC/rating/10,D17*VOC/rating)</f>
        <v>6.5999999999999989E-2</v>
      </c>
      <c r="J17" s="394">
        <f t="shared" ref="J17:J28" si="20">IF(C17&lt;&gt;"",+C17*HAP/rating/10,D17*HAP/rating)</f>
        <v>2.2679999999999999E-2</v>
      </c>
      <c r="K17" s="394">
        <f t="shared" ref="K17:K28" si="21">IF(C17&lt;&gt;"",+C17*Ammonia/rating/10,D17*Ammonia/rating)</f>
        <v>3.8400000000000004E-2</v>
      </c>
      <c r="L17" s="394">
        <f t="shared" ref="L17:L28" si="22">IF(C17&lt;&gt;"",+C17*Lead/rating/10,D17*Lead/rating)</f>
        <v>5.9999999999999993E-6</v>
      </c>
      <c r="M17" s="395">
        <f t="shared" ref="M17:M28" si="23">+D17*CO_2</f>
        <v>1.2117599999999999</v>
      </c>
      <c r="N17" s="137"/>
      <c r="O17" s="137"/>
      <c r="P17" s="137"/>
      <c r="Q17" s="137"/>
      <c r="R17" s="371"/>
    </row>
    <row r="18" spans="1:18">
      <c r="A18" s="142">
        <v>39845</v>
      </c>
      <c r="B18" s="266">
        <v>12</v>
      </c>
      <c r="C18" s="266">
        <f t="shared" si="13"/>
        <v>122.39999999999999</v>
      </c>
      <c r="D18" s="266">
        <f t="shared" si="14"/>
        <v>12.239999999999998</v>
      </c>
      <c r="E18" s="396">
        <f t="shared" si="15"/>
        <v>1.2</v>
      </c>
      <c r="F18" s="397">
        <f t="shared" si="16"/>
        <v>7.1999999999999998E-3</v>
      </c>
      <c r="G18" s="397">
        <f t="shared" si="17"/>
        <v>1.0079999999999998</v>
      </c>
      <c r="H18" s="397">
        <f t="shared" si="18"/>
        <v>9.1199999999999989E-2</v>
      </c>
      <c r="I18" s="397">
        <f t="shared" si="19"/>
        <v>6.5999999999999989E-2</v>
      </c>
      <c r="J18" s="397">
        <f t="shared" si="20"/>
        <v>2.2679999999999999E-2</v>
      </c>
      <c r="K18" s="398">
        <f t="shared" si="21"/>
        <v>3.8400000000000004E-2</v>
      </c>
      <c r="L18" s="398">
        <f t="shared" si="22"/>
        <v>5.9999999999999993E-6</v>
      </c>
      <c r="M18" s="399">
        <f t="shared" si="23"/>
        <v>1.2117599999999999</v>
      </c>
      <c r="N18" s="137"/>
      <c r="O18" s="137"/>
      <c r="P18" s="137"/>
      <c r="Q18" s="137"/>
      <c r="R18" s="371"/>
    </row>
    <row r="19" spans="1:18">
      <c r="A19" s="142">
        <v>39873</v>
      </c>
      <c r="B19" s="266">
        <v>12</v>
      </c>
      <c r="C19" s="266">
        <f t="shared" si="13"/>
        <v>122.39999999999999</v>
      </c>
      <c r="D19" s="266">
        <f t="shared" si="14"/>
        <v>12.239999999999998</v>
      </c>
      <c r="E19" s="396">
        <f t="shared" si="15"/>
        <v>1.2</v>
      </c>
      <c r="F19" s="397">
        <f t="shared" si="16"/>
        <v>7.1999999999999998E-3</v>
      </c>
      <c r="G19" s="397">
        <f t="shared" si="17"/>
        <v>1.0079999999999998</v>
      </c>
      <c r="H19" s="397">
        <f t="shared" si="18"/>
        <v>9.1199999999999989E-2</v>
      </c>
      <c r="I19" s="397">
        <f t="shared" si="19"/>
        <v>6.5999999999999989E-2</v>
      </c>
      <c r="J19" s="397">
        <f t="shared" si="20"/>
        <v>2.2679999999999999E-2</v>
      </c>
      <c r="K19" s="398">
        <f t="shared" si="21"/>
        <v>3.8400000000000004E-2</v>
      </c>
      <c r="L19" s="398">
        <f t="shared" si="22"/>
        <v>5.9999999999999993E-6</v>
      </c>
      <c r="M19" s="399">
        <f t="shared" si="23"/>
        <v>1.2117599999999999</v>
      </c>
      <c r="N19" s="137"/>
      <c r="O19" s="137"/>
      <c r="P19" s="137"/>
      <c r="Q19" s="137"/>
      <c r="R19" s="371"/>
    </row>
    <row r="20" spans="1:18">
      <c r="A20" s="142">
        <v>39904</v>
      </c>
      <c r="B20" s="266"/>
      <c r="C20" s="266" t="str">
        <f t="shared" si="13"/>
        <v/>
      </c>
      <c r="D20" s="266">
        <f t="shared" si="14"/>
        <v>0</v>
      </c>
      <c r="E20" s="396">
        <f t="shared" si="15"/>
        <v>0</v>
      </c>
      <c r="F20" s="397">
        <f t="shared" si="16"/>
        <v>0</v>
      </c>
      <c r="G20" s="397">
        <f t="shared" si="17"/>
        <v>0</v>
      </c>
      <c r="H20" s="397">
        <f t="shared" si="18"/>
        <v>0</v>
      </c>
      <c r="I20" s="397">
        <f t="shared" si="19"/>
        <v>0</v>
      </c>
      <c r="J20" s="397">
        <f t="shared" si="20"/>
        <v>0</v>
      </c>
      <c r="K20" s="398">
        <f t="shared" si="21"/>
        <v>0</v>
      </c>
      <c r="L20" s="398">
        <f t="shared" si="22"/>
        <v>0</v>
      </c>
      <c r="M20" s="399">
        <f t="shared" si="23"/>
        <v>0</v>
      </c>
      <c r="O20" s="137"/>
      <c r="Q20" s="349"/>
      <c r="R20" s="349"/>
    </row>
    <row r="21" spans="1:18">
      <c r="A21" s="142">
        <v>39934</v>
      </c>
      <c r="B21" s="266"/>
      <c r="C21" s="266" t="str">
        <f t="shared" si="13"/>
        <v/>
      </c>
      <c r="D21" s="266">
        <f t="shared" si="14"/>
        <v>0</v>
      </c>
      <c r="E21" s="396">
        <f t="shared" si="15"/>
        <v>0</v>
      </c>
      <c r="F21" s="397">
        <f t="shared" si="16"/>
        <v>0</v>
      </c>
      <c r="G21" s="397">
        <f t="shared" si="17"/>
        <v>0</v>
      </c>
      <c r="H21" s="397">
        <f t="shared" si="18"/>
        <v>0</v>
      </c>
      <c r="I21" s="397">
        <f t="shared" si="19"/>
        <v>0</v>
      </c>
      <c r="J21" s="397">
        <f t="shared" si="20"/>
        <v>0</v>
      </c>
      <c r="K21" s="398">
        <f t="shared" si="21"/>
        <v>0</v>
      </c>
      <c r="L21" s="398">
        <f t="shared" si="22"/>
        <v>0</v>
      </c>
      <c r="M21" s="399">
        <f t="shared" si="23"/>
        <v>0</v>
      </c>
      <c r="Q21" s="349"/>
      <c r="R21" s="349"/>
    </row>
    <row r="22" spans="1:18">
      <c r="A22" s="142">
        <v>39965</v>
      </c>
      <c r="B22" s="266"/>
      <c r="C22" s="266" t="str">
        <f t="shared" si="13"/>
        <v/>
      </c>
      <c r="D22" s="266">
        <f t="shared" si="14"/>
        <v>0</v>
      </c>
      <c r="E22" s="396">
        <f t="shared" si="15"/>
        <v>0</v>
      </c>
      <c r="F22" s="397">
        <f t="shared" si="16"/>
        <v>0</v>
      </c>
      <c r="G22" s="397">
        <f t="shared" si="17"/>
        <v>0</v>
      </c>
      <c r="H22" s="397">
        <f t="shared" si="18"/>
        <v>0</v>
      </c>
      <c r="I22" s="397">
        <f t="shared" si="19"/>
        <v>0</v>
      </c>
      <c r="J22" s="397">
        <f t="shared" si="20"/>
        <v>0</v>
      </c>
      <c r="K22" s="398">
        <f t="shared" si="21"/>
        <v>0</v>
      </c>
      <c r="L22" s="398">
        <f t="shared" si="22"/>
        <v>0</v>
      </c>
      <c r="M22" s="399">
        <f t="shared" si="23"/>
        <v>0</v>
      </c>
      <c r="Q22" s="349"/>
      <c r="R22" s="349"/>
    </row>
    <row r="23" spans="1:18">
      <c r="A23" s="142">
        <v>39995</v>
      </c>
      <c r="B23" s="266"/>
      <c r="C23" s="266" t="str">
        <f t="shared" ref="C23:C28" si="24">IF(B23&lt;&gt;"",B23*10.2,"")</f>
        <v/>
      </c>
      <c r="D23" s="266">
        <f t="shared" si="14"/>
        <v>0</v>
      </c>
      <c r="E23" s="396">
        <f t="shared" si="15"/>
        <v>0</v>
      </c>
      <c r="F23" s="397">
        <f t="shared" si="16"/>
        <v>0</v>
      </c>
      <c r="G23" s="397">
        <f t="shared" si="17"/>
        <v>0</v>
      </c>
      <c r="H23" s="397">
        <f t="shared" si="18"/>
        <v>0</v>
      </c>
      <c r="I23" s="397">
        <f t="shared" si="19"/>
        <v>0</v>
      </c>
      <c r="J23" s="397">
        <f t="shared" si="20"/>
        <v>0</v>
      </c>
      <c r="K23" s="398">
        <f t="shared" si="21"/>
        <v>0</v>
      </c>
      <c r="L23" s="398">
        <f t="shared" si="22"/>
        <v>0</v>
      </c>
      <c r="M23" s="399">
        <f t="shared" si="23"/>
        <v>0</v>
      </c>
      <c r="Q23" s="349"/>
      <c r="R23" s="349"/>
    </row>
    <row r="24" spans="1:18">
      <c r="A24" s="142">
        <v>40026</v>
      </c>
      <c r="B24" s="266"/>
      <c r="C24" s="266" t="str">
        <f t="shared" si="24"/>
        <v/>
      </c>
      <c r="D24" s="266">
        <f t="shared" si="14"/>
        <v>0</v>
      </c>
      <c r="E24" s="396">
        <f t="shared" si="15"/>
        <v>0</v>
      </c>
      <c r="F24" s="397">
        <f t="shared" si="16"/>
        <v>0</v>
      </c>
      <c r="G24" s="397">
        <f t="shared" si="17"/>
        <v>0</v>
      </c>
      <c r="H24" s="397">
        <f t="shared" si="18"/>
        <v>0</v>
      </c>
      <c r="I24" s="397">
        <f t="shared" si="19"/>
        <v>0</v>
      </c>
      <c r="J24" s="397">
        <f t="shared" si="20"/>
        <v>0</v>
      </c>
      <c r="K24" s="398">
        <f t="shared" si="21"/>
        <v>0</v>
      </c>
      <c r="L24" s="398">
        <f t="shared" si="22"/>
        <v>0</v>
      </c>
      <c r="M24" s="399">
        <f t="shared" si="23"/>
        <v>0</v>
      </c>
      <c r="Q24" s="349"/>
      <c r="R24" s="349"/>
    </row>
    <row r="25" spans="1:18">
      <c r="A25" s="142">
        <v>40057</v>
      </c>
      <c r="B25" s="266"/>
      <c r="C25" s="266" t="str">
        <f t="shared" si="24"/>
        <v/>
      </c>
      <c r="D25" s="266">
        <f t="shared" si="14"/>
        <v>0</v>
      </c>
      <c r="E25" s="396">
        <f t="shared" si="15"/>
        <v>0</v>
      </c>
      <c r="F25" s="397">
        <f t="shared" si="16"/>
        <v>0</v>
      </c>
      <c r="G25" s="397">
        <f t="shared" si="17"/>
        <v>0</v>
      </c>
      <c r="H25" s="397">
        <f t="shared" si="18"/>
        <v>0</v>
      </c>
      <c r="I25" s="397">
        <f t="shared" si="19"/>
        <v>0</v>
      </c>
      <c r="J25" s="397">
        <f t="shared" si="20"/>
        <v>0</v>
      </c>
      <c r="K25" s="398">
        <f t="shared" si="21"/>
        <v>0</v>
      </c>
      <c r="L25" s="398">
        <f t="shared" si="22"/>
        <v>0</v>
      </c>
      <c r="M25" s="399">
        <f t="shared" si="23"/>
        <v>0</v>
      </c>
      <c r="Q25" s="349"/>
      <c r="R25" s="349"/>
    </row>
    <row r="26" spans="1:18">
      <c r="A26" s="142">
        <v>40087</v>
      </c>
      <c r="B26" s="266"/>
      <c r="C26" s="266" t="str">
        <f t="shared" si="24"/>
        <v/>
      </c>
      <c r="D26" s="266">
        <f t="shared" si="14"/>
        <v>0</v>
      </c>
      <c r="E26" s="396">
        <f t="shared" si="15"/>
        <v>0</v>
      </c>
      <c r="F26" s="397">
        <f t="shared" si="16"/>
        <v>0</v>
      </c>
      <c r="G26" s="397">
        <f t="shared" si="17"/>
        <v>0</v>
      </c>
      <c r="H26" s="397">
        <f t="shared" si="18"/>
        <v>0</v>
      </c>
      <c r="I26" s="397">
        <f t="shared" si="19"/>
        <v>0</v>
      </c>
      <c r="J26" s="397">
        <f t="shared" si="20"/>
        <v>0</v>
      </c>
      <c r="K26" s="398">
        <f t="shared" si="21"/>
        <v>0</v>
      </c>
      <c r="L26" s="398">
        <f t="shared" si="22"/>
        <v>0</v>
      </c>
      <c r="M26" s="399">
        <f t="shared" si="23"/>
        <v>0</v>
      </c>
      <c r="Q26" s="349"/>
      <c r="R26" s="349"/>
    </row>
    <row r="27" spans="1:18">
      <c r="A27" s="142">
        <v>40118</v>
      </c>
      <c r="B27" s="266"/>
      <c r="C27" s="266" t="str">
        <f t="shared" si="24"/>
        <v/>
      </c>
      <c r="D27" s="266">
        <f t="shared" si="14"/>
        <v>0</v>
      </c>
      <c r="E27" s="396">
        <f t="shared" si="15"/>
        <v>0</v>
      </c>
      <c r="F27" s="397">
        <f t="shared" si="16"/>
        <v>0</v>
      </c>
      <c r="G27" s="397">
        <f t="shared" si="17"/>
        <v>0</v>
      </c>
      <c r="H27" s="397">
        <f t="shared" si="18"/>
        <v>0</v>
      </c>
      <c r="I27" s="397">
        <f t="shared" si="19"/>
        <v>0</v>
      </c>
      <c r="J27" s="397">
        <f t="shared" si="20"/>
        <v>0</v>
      </c>
      <c r="K27" s="398">
        <f t="shared" si="21"/>
        <v>0</v>
      </c>
      <c r="L27" s="398">
        <f t="shared" si="22"/>
        <v>0</v>
      </c>
      <c r="M27" s="399">
        <f t="shared" si="23"/>
        <v>0</v>
      </c>
      <c r="Q27" s="349"/>
      <c r="R27" s="349"/>
    </row>
    <row r="28" spans="1:18" ht="15.75" thickBot="1">
      <c r="A28" s="142">
        <v>40148</v>
      </c>
      <c r="B28" s="267"/>
      <c r="C28" s="267" t="str">
        <f t="shared" si="24"/>
        <v/>
      </c>
      <c r="D28" s="348">
        <f t="shared" si="14"/>
        <v>0</v>
      </c>
      <c r="E28" s="400">
        <f t="shared" si="15"/>
        <v>0</v>
      </c>
      <c r="F28" s="401">
        <f t="shared" si="16"/>
        <v>0</v>
      </c>
      <c r="G28" s="401">
        <f t="shared" si="17"/>
        <v>0</v>
      </c>
      <c r="H28" s="401">
        <f t="shared" si="18"/>
        <v>0</v>
      </c>
      <c r="I28" s="401">
        <f t="shared" si="19"/>
        <v>0</v>
      </c>
      <c r="J28" s="401">
        <f t="shared" si="20"/>
        <v>0</v>
      </c>
      <c r="K28" s="402">
        <f t="shared" si="21"/>
        <v>0</v>
      </c>
      <c r="L28" s="402">
        <f t="shared" si="22"/>
        <v>0</v>
      </c>
      <c r="M28" s="403">
        <f t="shared" si="23"/>
        <v>0</v>
      </c>
      <c r="Q28" s="349"/>
      <c r="R28" s="349"/>
    </row>
    <row r="29" spans="1:18" ht="16.5" thickTop="1" thickBot="1">
      <c r="A29" s="148" t="s">
        <v>24</v>
      </c>
      <c r="B29" s="268"/>
      <c r="C29" s="268">
        <f t="shared" ref="C29:J29" si="25">SUM(C17:C28)</f>
        <v>367.2</v>
      </c>
      <c r="D29" s="268">
        <f t="shared" si="25"/>
        <v>36.72</v>
      </c>
      <c r="E29" s="404">
        <f t="shared" si="25"/>
        <v>3.5999999999999996</v>
      </c>
      <c r="F29" s="405">
        <f t="shared" si="25"/>
        <v>2.1600000000000001E-2</v>
      </c>
      <c r="G29" s="405">
        <f t="shared" si="25"/>
        <v>3.0239999999999991</v>
      </c>
      <c r="H29" s="405">
        <f t="shared" si="25"/>
        <v>0.27359999999999995</v>
      </c>
      <c r="I29" s="405">
        <f t="shared" si="25"/>
        <v>0.19799999999999995</v>
      </c>
      <c r="J29" s="405">
        <f t="shared" si="25"/>
        <v>6.8039999999999989E-2</v>
      </c>
      <c r="K29" s="405">
        <f>SUM(K17:K28)</f>
        <v>0.11520000000000001</v>
      </c>
      <c r="L29" s="405">
        <f>SUM(L17:L28)</f>
        <v>1.7999999999999997E-5</v>
      </c>
      <c r="M29" s="406">
        <f>SUM(M17:M28)</f>
        <v>3.6352799999999998</v>
      </c>
      <c r="Q29" s="349"/>
      <c r="R29" s="349"/>
    </row>
    <row r="30" spans="1:18" ht="15.75" thickBot="1">
      <c r="A30" s="129"/>
      <c r="B30" s="270"/>
      <c r="C30" s="270"/>
      <c r="D30" s="357"/>
      <c r="E30" s="407"/>
      <c r="F30" s="407"/>
      <c r="G30" s="407"/>
      <c r="H30" s="407"/>
      <c r="I30" s="407"/>
      <c r="J30" s="407"/>
      <c r="K30" s="407"/>
      <c r="L30" s="407"/>
      <c r="M30" s="382"/>
      <c r="N30" s="350"/>
      <c r="Q30" s="349"/>
      <c r="R30" s="349"/>
    </row>
    <row r="31" spans="1:18">
      <c r="A31" s="142">
        <v>40179</v>
      </c>
      <c r="B31" s="266"/>
      <c r="C31" s="266" t="str">
        <f t="shared" ref="C31:C36" si="26">IF(B31&lt;&gt;"",B31*10.2,"")</f>
        <v/>
      </c>
      <c r="D31" s="266">
        <f t="shared" ref="D31:D42" si="27">IF(C31="",0,C31/10)</f>
        <v>0</v>
      </c>
      <c r="E31" s="392">
        <f t="shared" ref="E31:E42" si="28">IF(C31&lt;&gt;"",+C31*NOx/rating/10,D31*NOx/rating)</f>
        <v>0</v>
      </c>
      <c r="F31" s="393">
        <f t="shared" ref="F31:F42" si="29">IF(C31&lt;&gt;"",+C31*SOx/rating/10,D31*SOx/rating)</f>
        <v>0</v>
      </c>
      <c r="G31" s="393">
        <f t="shared" ref="G31:G42" si="30">IF(C31&lt;&gt;"",+C31*CO/rating/10,D31*CO/rating)</f>
        <v>0</v>
      </c>
      <c r="H31" s="393">
        <f t="shared" ref="H31:H42" si="31">IF(C31&lt;&gt;"",+C31*PM/rating/10,D31*PM/rating)</f>
        <v>0</v>
      </c>
      <c r="I31" s="393">
        <f t="shared" ref="I31:I42" si="32">IF(C31&lt;&gt;"",+C31*VOC/rating/10,D31*VOC/rating)</f>
        <v>0</v>
      </c>
      <c r="J31" s="394">
        <f t="shared" ref="J31:J42" si="33">IF(C31&lt;&gt;"",+C31*HAP/rating/10,D31*HAP/rating)</f>
        <v>0</v>
      </c>
      <c r="K31" s="394">
        <f t="shared" ref="K31:K42" si="34">IF(C31&lt;&gt;"",+C31*Ammonia/rating/10,D31*Ammonia/rating)</f>
        <v>0</v>
      </c>
      <c r="L31" s="394">
        <f t="shared" ref="L31:L42" si="35">IF(C31&lt;&gt;"",+C31*Lead/rating/10,D31*Lead/rating)</f>
        <v>0</v>
      </c>
      <c r="M31" s="395">
        <f t="shared" ref="M31:M42" si="36">+D31*CO_2</f>
        <v>0</v>
      </c>
      <c r="Q31" s="349"/>
      <c r="R31" s="349"/>
    </row>
    <row r="32" spans="1:18">
      <c r="A32" s="142">
        <v>40210</v>
      </c>
      <c r="B32" s="266"/>
      <c r="C32" s="266" t="str">
        <f t="shared" si="26"/>
        <v/>
      </c>
      <c r="D32" s="266">
        <f t="shared" si="27"/>
        <v>0</v>
      </c>
      <c r="E32" s="396">
        <f t="shared" si="28"/>
        <v>0</v>
      </c>
      <c r="F32" s="397">
        <f t="shared" si="29"/>
        <v>0</v>
      </c>
      <c r="G32" s="397">
        <f t="shared" si="30"/>
        <v>0</v>
      </c>
      <c r="H32" s="397">
        <f t="shared" si="31"/>
        <v>0</v>
      </c>
      <c r="I32" s="397">
        <f t="shared" si="32"/>
        <v>0</v>
      </c>
      <c r="J32" s="397">
        <f t="shared" si="33"/>
        <v>0</v>
      </c>
      <c r="K32" s="398">
        <f t="shared" si="34"/>
        <v>0</v>
      </c>
      <c r="L32" s="398">
        <f t="shared" si="35"/>
        <v>0</v>
      </c>
      <c r="M32" s="399">
        <f t="shared" si="36"/>
        <v>0</v>
      </c>
      <c r="Q32" s="349"/>
      <c r="R32" s="349"/>
    </row>
    <row r="33" spans="1:18">
      <c r="A33" s="142">
        <v>40238</v>
      </c>
      <c r="B33" s="266"/>
      <c r="C33" s="266" t="str">
        <f t="shared" si="26"/>
        <v/>
      </c>
      <c r="D33" s="266">
        <f t="shared" si="27"/>
        <v>0</v>
      </c>
      <c r="E33" s="396">
        <f t="shared" si="28"/>
        <v>0</v>
      </c>
      <c r="F33" s="397">
        <f t="shared" si="29"/>
        <v>0</v>
      </c>
      <c r="G33" s="397">
        <f t="shared" si="30"/>
        <v>0</v>
      </c>
      <c r="H33" s="397">
        <f t="shared" si="31"/>
        <v>0</v>
      </c>
      <c r="I33" s="397">
        <f t="shared" si="32"/>
        <v>0</v>
      </c>
      <c r="J33" s="397">
        <f t="shared" si="33"/>
        <v>0</v>
      </c>
      <c r="K33" s="398">
        <f t="shared" si="34"/>
        <v>0</v>
      </c>
      <c r="L33" s="398">
        <f t="shared" si="35"/>
        <v>0</v>
      </c>
      <c r="M33" s="399">
        <f t="shared" si="36"/>
        <v>0</v>
      </c>
      <c r="Q33" s="349"/>
      <c r="R33" s="349"/>
    </row>
    <row r="34" spans="1:18">
      <c r="A34" s="142">
        <v>40269</v>
      </c>
      <c r="B34" s="266"/>
      <c r="C34" s="266" t="str">
        <f t="shared" si="26"/>
        <v/>
      </c>
      <c r="D34" s="266">
        <f t="shared" si="27"/>
        <v>0</v>
      </c>
      <c r="E34" s="396">
        <f t="shared" si="28"/>
        <v>0</v>
      </c>
      <c r="F34" s="397">
        <f t="shared" si="29"/>
        <v>0</v>
      </c>
      <c r="G34" s="397">
        <f t="shared" si="30"/>
        <v>0</v>
      </c>
      <c r="H34" s="397">
        <f t="shared" si="31"/>
        <v>0</v>
      </c>
      <c r="I34" s="397">
        <f t="shared" si="32"/>
        <v>0</v>
      </c>
      <c r="J34" s="397">
        <f t="shared" si="33"/>
        <v>0</v>
      </c>
      <c r="K34" s="398">
        <f t="shared" si="34"/>
        <v>0</v>
      </c>
      <c r="L34" s="398">
        <f t="shared" si="35"/>
        <v>0</v>
      </c>
      <c r="M34" s="399">
        <f t="shared" si="36"/>
        <v>0</v>
      </c>
      <c r="Q34" s="349"/>
      <c r="R34" s="349"/>
    </row>
    <row r="35" spans="1:18">
      <c r="A35" s="142">
        <v>40299</v>
      </c>
      <c r="B35" s="266"/>
      <c r="C35" s="266" t="str">
        <f t="shared" si="26"/>
        <v/>
      </c>
      <c r="D35" s="266">
        <f t="shared" si="27"/>
        <v>0</v>
      </c>
      <c r="E35" s="396">
        <f t="shared" si="28"/>
        <v>0</v>
      </c>
      <c r="F35" s="397">
        <f t="shared" si="29"/>
        <v>0</v>
      </c>
      <c r="G35" s="397">
        <f t="shared" si="30"/>
        <v>0</v>
      </c>
      <c r="H35" s="397">
        <f t="shared" si="31"/>
        <v>0</v>
      </c>
      <c r="I35" s="397">
        <f t="shared" si="32"/>
        <v>0</v>
      </c>
      <c r="J35" s="397">
        <f t="shared" si="33"/>
        <v>0</v>
      </c>
      <c r="K35" s="398">
        <f t="shared" si="34"/>
        <v>0</v>
      </c>
      <c r="L35" s="398">
        <f t="shared" si="35"/>
        <v>0</v>
      </c>
      <c r="M35" s="399">
        <f t="shared" si="36"/>
        <v>0</v>
      </c>
      <c r="Q35" s="349"/>
      <c r="R35" s="349"/>
    </row>
    <row r="36" spans="1:18">
      <c r="A36" s="142">
        <v>40330</v>
      </c>
      <c r="B36" s="266"/>
      <c r="C36" s="266" t="str">
        <f t="shared" si="26"/>
        <v/>
      </c>
      <c r="D36" s="266">
        <f t="shared" si="27"/>
        <v>0</v>
      </c>
      <c r="E36" s="396">
        <f t="shared" si="28"/>
        <v>0</v>
      </c>
      <c r="F36" s="397">
        <f t="shared" si="29"/>
        <v>0</v>
      </c>
      <c r="G36" s="397">
        <f t="shared" si="30"/>
        <v>0</v>
      </c>
      <c r="H36" s="397">
        <f t="shared" si="31"/>
        <v>0</v>
      </c>
      <c r="I36" s="397">
        <f t="shared" si="32"/>
        <v>0</v>
      </c>
      <c r="J36" s="397">
        <f t="shared" si="33"/>
        <v>0</v>
      </c>
      <c r="K36" s="398">
        <f t="shared" si="34"/>
        <v>0</v>
      </c>
      <c r="L36" s="398">
        <f t="shared" si="35"/>
        <v>0</v>
      </c>
      <c r="M36" s="399">
        <f t="shared" si="36"/>
        <v>0</v>
      </c>
      <c r="Q36" s="349"/>
      <c r="R36" s="349"/>
    </row>
    <row r="37" spans="1:18">
      <c r="A37" s="142">
        <v>40360</v>
      </c>
      <c r="B37" s="266"/>
      <c r="C37" s="266" t="str">
        <f t="shared" ref="C37:C42" si="37">IF(B37&lt;&gt;"",B37*10.2,"")</f>
        <v/>
      </c>
      <c r="D37" s="266">
        <f t="shared" si="27"/>
        <v>0</v>
      </c>
      <c r="E37" s="396">
        <f t="shared" si="28"/>
        <v>0</v>
      </c>
      <c r="F37" s="397">
        <f t="shared" si="29"/>
        <v>0</v>
      </c>
      <c r="G37" s="397">
        <f t="shared" si="30"/>
        <v>0</v>
      </c>
      <c r="H37" s="397">
        <f t="shared" si="31"/>
        <v>0</v>
      </c>
      <c r="I37" s="397">
        <f t="shared" si="32"/>
        <v>0</v>
      </c>
      <c r="J37" s="397">
        <f t="shared" si="33"/>
        <v>0</v>
      </c>
      <c r="K37" s="398">
        <f t="shared" si="34"/>
        <v>0</v>
      </c>
      <c r="L37" s="398">
        <f t="shared" si="35"/>
        <v>0</v>
      </c>
      <c r="M37" s="399">
        <f t="shared" si="36"/>
        <v>0</v>
      </c>
      <c r="Q37" s="349"/>
      <c r="R37" s="349"/>
    </row>
    <row r="38" spans="1:18">
      <c r="A38" s="142">
        <v>40391</v>
      </c>
      <c r="B38" s="266"/>
      <c r="C38" s="266" t="str">
        <f t="shared" si="37"/>
        <v/>
      </c>
      <c r="D38" s="266">
        <f t="shared" si="27"/>
        <v>0</v>
      </c>
      <c r="E38" s="396">
        <f t="shared" si="28"/>
        <v>0</v>
      </c>
      <c r="F38" s="397">
        <f t="shared" si="29"/>
        <v>0</v>
      </c>
      <c r="G38" s="397">
        <f t="shared" si="30"/>
        <v>0</v>
      </c>
      <c r="H38" s="397">
        <f t="shared" si="31"/>
        <v>0</v>
      </c>
      <c r="I38" s="397">
        <f t="shared" si="32"/>
        <v>0</v>
      </c>
      <c r="J38" s="397">
        <f t="shared" si="33"/>
        <v>0</v>
      </c>
      <c r="K38" s="398">
        <f t="shared" si="34"/>
        <v>0</v>
      </c>
      <c r="L38" s="398">
        <f t="shared" si="35"/>
        <v>0</v>
      </c>
      <c r="M38" s="399">
        <f t="shared" si="36"/>
        <v>0</v>
      </c>
      <c r="Q38" s="349"/>
      <c r="R38" s="349"/>
    </row>
    <row r="39" spans="1:18">
      <c r="A39" s="142">
        <v>40422</v>
      </c>
      <c r="B39" s="266"/>
      <c r="C39" s="266" t="str">
        <f t="shared" si="37"/>
        <v/>
      </c>
      <c r="D39" s="266">
        <f t="shared" si="27"/>
        <v>0</v>
      </c>
      <c r="E39" s="396">
        <f t="shared" si="28"/>
        <v>0</v>
      </c>
      <c r="F39" s="397">
        <f t="shared" si="29"/>
        <v>0</v>
      </c>
      <c r="G39" s="397">
        <f t="shared" si="30"/>
        <v>0</v>
      </c>
      <c r="H39" s="397">
        <f t="shared" si="31"/>
        <v>0</v>
      </c>
      <c r="I39" s="397">
        <f t="shared" si="32"/>
        <v>0</v>
      </c>
      <c r="J39" s="397">
        <f t="shared" si="33"/>
        <v>0</v>
      </c>
      <c r="K39" s="398">
        <f t="shared" si="34"/>
        <v>0</v>
      </c>
      <c r="L39" s="398">
        <f t="shared" si="35"/>
        <v>0</v>
      </c>
      <c r="M39" s="399">
        <f t="shared" si="36"/>
        <v>0</v>
      </c>
      <c r="Q39" s="349"/>
      <c r="R39" s="349"/>
    </row>
    <row r="40" spans="1:18">
      <c r="A40" s="142">
        <v>40452</v>
      </c>
      <c r="B40" s="266"/>
      <c r="C40" s="266" t="str">
        <f t="shared" si="37"/>
        <v/>
      </c>
      <c r="D40" s="266">
        <f t="shared" si="27"/>
        <v>0</v>
      </c>
      <c r="E40" s="396">
        <f t="shared" si="28"/>
        <v>0</v>
      </c>
      <c r="F40" s="397">
        <f t="shared" si="29"/>
        <v>0</v>
      </c>
      <c r="G40" s="397">
        <f t="shared" si="30"/>
        <v>0</v>
      </c>
      <c r="H40" s="397">
        <f t="shared" si="31"/>
        <v>0</v>
      </c>
      <c r="I40" s="397">
        <f t="shared" si="32"/>
        <v>0</v>
      </c>
      <c r="J40" s="397">
        <f t="shared" si="33"/>
        <v>0</v>
      </c>
      <c r="K40" s="398">
        <f t="shared" si="34"/>
        <v>0</v>
      </c>
      <c r="L40" s="398">
        <f t="shared" si="35"/>
        <v>0</v>
      </c>
      <c r="M40" s="399">
        <f t="shared" si="36"/>
        <v>0</v>
      </c>
      <c r="Q40" s="349"/>
      <c r="R40" s="349"/>
    </row>
    <row r="41" spans="1:18">
      <c r="A41" s="142">
        <v>40483</v>
      </c>
      <c r="B41" s="266"/>
      <c r="C41" s="266" t="str">
        <f t="shared" si="37"/>
        <v/>
      </c>
      <c r="D41" s="266">
        <f t="shared" si="27"/>
        <v>0</v>
      </c>
      <c r="E41" s="396">
        <f t="shared" si="28"/>
        <v>0</v>
      </c>
      <c r="F41" s="397">
        <f t="shared" si="29"/>
        <v>0</v>
      </c>
      <c r="G41" s="397">
        <f t="shared" si="30"/>
        <v>0</v>
      </c>
      <c r="H41" s="397">
        <f t="shared" si="31"/>
        <v>0</v>
      </c>
      <c r="I41" s="397">
        <f t="shared" si="32"/>
        <v>0</v>
      </c>
      <c r="J41" s="397">
        <f t="shared" si="33"/>
        <v>0</v>
      </c>
      <c r="K41" s="398">
        <f t="shared" si="34"/>
        <v>0</v>
      </c>
      <c r="L41" s="398">
        <f t="shared" si="35"/>
        <v>0</v>
      </c>
      <c r="M41" s="399">
        <f t="shared" si="36"/>
        <v>0</v>
      </c>
    </row>
    <row r="42" spans="1:18" ht="15.75" thickBot="1">
      <c r="A42" s="142">
        <v>40513</v>
      </c>
      <c r="B42" s="267"/>
      <c r="C42" s="267" t="str">
        <f t="shared" si="37"/>
        <v/>
      </c>
      <c r="D42" s="348">
        <f t="shared" si="27"/>
        <v>0</v>
      </c>
      <c r="E42" s="400">
        <f t="shared" si="28"/>
        <v>0</v>
      </c>
      <c r="F42" s="401">
        <f t="shared" si="29"/>
        <v>0</v>
      </c>
      <c r="G42" s="401">
        <f t="shared" si="30"/>
        <v>0</v>
      </c>
      <c r="H42" s="401">
        <f t="shared" si="31"/>
        <v>0</v>
      </c>
      <c r="I42" s="401">
        <f t="shared" si="32"/>
        <v>0</v>
      </c>
      <c r="J42" s="401">
        <f t="shared" si="33"/>
        <v>0</v>
      </c>
      <c r="K42" s="402">
        <f t="shared" si="34"/>
        <v>0</v>
      </c>
      <c r="L42" s="402">
        <f t="shared" si="35"/>
        <v>0</v>
      </c>
      <c r="M42" s="403">
        <f t="shared" si="36"/>
        <v>0</v>
      </c>
    </row>
    <row r="43" spans="1:18" ht="16.5" thickTop="1" thickBot="1">
      <c r="A43" s="148" t="s">
        <v>24</v>
      </c>
      <c r="B43" s="268"/>
      <c r="C43" s="268">
        <f t="shared" ref="C43:J43" si="38">SUM(C31:C42)</f>
        <v>0</v>
      </c>
      <c r="D43" s="268">
        <f t="shared" si="38"/>
        <v>0</v>
      </c>
      <c r="E43" s="404">
        <f t="shared" si="38"/>
        <v>0</v>
      </c>
      <c r="F43" s="405">
        <f t="shared" si="38"/>
        <v>0</v>
      </c>
      <c r="G43" s="405">
        <f t="shared" si="38"/>
        <v>0</v>
      </c>
      <c r="H43" s="405">
        <f t="shared" si="38"/>
        <v>0</v>
      </c>
      <c r="I43" s="405">
        <f t="shared" si="38"/>
        <v>0</v>
      </c>
      <c r="J43" s="405">
        <f t="shared" si="38"/>
        <v>0</v>
      </c>
      <c r="K43" s="405">
        <f>SUM(K31:K42)</f>
        <v>0</v>
      </c>
      <c r="L43" s="405">
        <f>SUM(L31:L42)</f>
        <v>0</v>
      </c>
      <c r="M43" s="406">
        <f>SUM(M31:M42)</f>
        <v>0</v>
      </c>
    </row>
    <row r="44" spans="1:18" ht="15.75" thickBot="1">
      <c r="B44" s="271"/>
      <c r="C44" s="271"/>
      <c r="D44" s="271"/>
      <c r="K44" s="379"/>
      <c r="L44" s="382"/>
      <c r="M44" s="382"/>
    </row>
    <row r="45" spans="1:18">
      <c r="A45" s="142">
        <v>40544</v>
      </c>
      <c r="B45" s="266"/>
      <c r="C45" s="266" t="str">
        <f t="shared" ref="C45:C50" si="39">IF(B45&lt;&gt;"",B45*10.2,"")</f>
        <v/>
      </c>
      <c r="D45" s="266">
        <f t="shared" ref="D45:D56" si="40">IF(C45="",0,C45/10)</f>
        <v>0</v>
      </c>
      <c r="E45" s="392">
        <f t="shared" ref="E45:E56" si="41">IF(C45&lt;&gt;"",+C45*NOx/rating/10,D45*NOx/rating)</f>
        <v>0</v>
      </c>
      <c r="F45" s="393">
        <f t="shared" ref="F45:F56" si="42">IF(C45&lt;&gt;"",+C45*SOx/rating/10,D45*SOx/rating)</f>
        <v>0</v>
      </c>
      <c r="G45" s="393">
        <f t="shared" ref="G45:G56" si="43">IF(C45&lt;&gt;"",+C45*CO/rating/10,D45*CO/rating)</f>
        <v>0</v>
      </c>
      <c r="H45" s="393">
        <f t="shared" ref="H45:H56" si="44">IF(C45&lt;&gt;"",+C45*PM/rating/10,D45*PM/rating)</f>
        <v>0</v>
      </c>
      <c r="I45" s="393">
        <f t="shared" ref="I45:I56" si="45">IF(C45&lt;&gt;"",+C45*VOC/rating/10,D45*VOC/rating)</f>
        <v>0</v>
      </c>
      <c r="J45" s="394">
        <f t="shared" ref="J45:J56" si="46">IF(C45&lt;&gt;"",+C45*HAP/rating/10,D45*HAP/rating)</f>
        <v>0</v>
      </c>
      <c r="K45" s="394">
        <f t="shared" ref="K45:K56" si="47">IF(C45&lt;&gt;"",+C45*Ammonia/rating/10,D45*Ammonia/rating)</f>
        <v>0</v>
      </c>
      <c r="L45" s="394">
        <f t="shared" ref="L45:L56" si="48">IF(C45&lt;&gt;"",+C45*Lead/rating/10,D45*Lead/rating)</f>
        <v>0</v>
      </c>
      <c r="M45" s="395">
        <f t="shared" ref="M45:M56" si="49">+D45*CO_2</f>
        <v>0</v>
      </c>
    </row>
    <row r="46" spans="1:18">
      <c r="A46" s="142">
        <v>40575</v>
      </c>
      <c r="B46" s="266"/>
      <c r="C46" s="266" t="str">
        <f t="shared" si="39"/>
        <v/>
      </c>
      <c r="D46" s="266">
        <f t="shared" si="40"/>
        <v>0</v>
      </c>
      <c r="E46" s="396">
        <f t="shared" si="41"/>
        <v>0</v>
      </c>
      <c r="F46" s="397">
        <f t="shared" si="42"/>
        <v>0</v>
      </c>
      <c r="G46" s="397">
        <f t="shared" si="43"/>
        <v>0</v>
      </c>
      <c r="H46" s="397">
        <f t="shared" si="44"/>
        <v>0</v>
      </c>
      <c r="I46" s="397">
        <f t="shared" si="45"/>
        <v>0</v>
      </c>
      <c r="J46" s="397">
        <f t="shared" si="46"/>
        <v>0</v>
      </c>
      <c r="K46" s="398">
        <f t="shared" si="47"/>
        <v>0</v>
      </c>
      <c r="L46" s="398">
        <f t="shared" si="48"/>
        <v>0</v>
      </c>
      <c r="M46" s="399">
        <f t="shared" si="49"/>
        <v>0</v>
      </c>
    </row>
    <row r="47" spans="1:18">
      <c r="A47" s="142">
        <v>40603</v>
      </c>
      <c r="B47" s="266"/>
      <c r="C47" s="266" t="str">
        <f t="shared" si="39"/>
        <v/>
      </c>
      <c r="D47" s="266">
        <f t="shared" si="40"/>
        <v>0</v>
      </c>
      <c r="E47" s="396">
        <f t="shared" si="41"/>
        <v>0</v>
      </c>
      <c r="F47" s="397">
        <f t="shared" si="42"/>
        <v>0</v>
      </c>
      <c r="G47" s="397">
        <f t="shared" si="43"/>
        <v>0</v>
      </c>
      <c r="H47" s="397">
        <f t="shared" si="44"/>
        <v>0</v>
      </c>
      <c r="I47" s="397">
        <f t="shared" si="45"/>
        <v>0</v>
      </c>
      <c r="J47" s="397">
        <f t="shared" si="46"/>
        <v>0</v>
      </c>
      <c r="K47" s="398">
        <f t="shared" si="47"/>
        <v>0</v>
      </c>
      <c r="L47" s="398">
        <f t="shared" si="48"/>
        <v>0</v>
      </c>
      <c r="M47" s="399">
        <f t="shared" si="49"/>
        <v>0</v>
      </c>
    </row>
    <row r="48" spans="1:18">
      <c r="A48" s="142">
        <v>40634</v>
      </c>
      <c r="B48" s="266"/>
      <c r="C48" s="266" t="str">
        <f t="shared" si="39"/>
        <v/>
      </c>
      <c r="D48" s="266">
        <f t="shared" si="40"/>
        <v>0</v>
      </c>
      <c r="E48" s="396">
        <f t="shared" si="41"/>
        <v>0</v>
      </c>
      <c r="F48" s="397">
        <f t="shared" si="42"/>
        <v>0</v>
      </c>
      <c r="G48" s="397">
        <f t="shared" si="43"/>
        <v>0</v>
      </c>
      <c r="H48" s="397">
        <f t="shared" si="44"/>
        <v>0</v>
      </c>
      <c r="I48" s="397">
        <f t="shared" si="45"/>
        <v>0</v>
      </c>
      <c r="J48" s="397">
        <f t="shared" si="46"/>
        <v>0</v>
      </c>
      <c r="K48" s="398">
        <f t="shared" si="47"/>
        <v>0</v>
      </c>
      <c r="L48" s="398">
        <f t="shared" si="48"/>
        <v>0</v>
      </c>
      <c r="M48" s="399">
        <f t="shared" si="49"/>
        <v>0</v>
      </c>
    </row>
    <row r="49" spans="1:13">
      <c r="A49" s="142">
        <v>40664</v>
      </c>
      <c r="B49" s="266"/>
      <c r="C49" s="266" t="str">
        <f t="shared" si="39"/>
        <v/>
      </c>
      <c r="D49" s="266">
        <f t="shared" si="40"/>
        <v>0</v>
      </c>
      <c r="E49" s="396">
        <f t="shared" si="41"/>
        <v>0</v>
      </c>
      <c r="F49" s="397">
        <f t="shared" si="42"/>
        <v>0</v>
      </c>
      <c r="G49" s="397">
        <f t="shared" si="43"/>
        <v>0</v>
      </c>
      <c r="H49" s="397">
        <f t="shared" si="44"/>
        <v>0</v>
      </c>
      <c r="I49" s="397">
        <f t="shared" si="45"/>
        <v>0</v>
      </c>
      <c r="J49" s="397">
        <f t="shared" si="46"/>
        <v>0</v>
      </c>
      <c r="K49" s="398">
        <f t="shared" si="47"/>
        <v>0</v>
      </c>
      <c r="L49" s="398">
        <f t="shared" si="48"/>
        <v>0</v>
      </c>
      <c r="M49" s="399">
        <f t="shared" si="49"/>
        <v>0</v>
      </c>
    </row>
    <row r="50" spans="1:13">
      <c r="A50" s="142">
        <v>40695</v>
      </c>
      <c r="B50" s="266"/>
      <c r="C50" s="266" t="str">
        <f t="shared" si="39"/>
        <v/>
      </c>
      <c r="D50" s="266">
        <f t="shared" si="40"/>
        <v>0</v>
      </c>
      <c r="E50" s="396">
        <f t="shared" si="41"/>
        <v>0</v>
      </c>
      <c r="F50" s="397">
        <f t="shared" si="42"/>
        <v>0</v>
      </c>
      <c r="G50" s="397">
        <f t="shared" si="43"/>
        <v>0</v>
      </c>
      <c r="H50" s="397">
        <f t="shared" si="44"/>
        <v>0</v>
      </c>
      <c r="I50" s="397">
        <f t="shared" si="45"/>
        <v>0</v>
      </c>
      <c r="J50" s="397">
        <f t="shared" si="46"/>
        <v>0</v>
      </c>
      <c r="K50" s="398">
        <f t="shared" si="47"/>
        <v>0</v>
      </c>
      <c r="L50" s="398">
        <f t="shared" si="48"/>
        <v>0</v>
      </c>
      <c r="M50" s="399">
        <f t="shared" si="49"/>
        <v>0</v>
      </c>
    </row>
    <row r="51" spans="1:13">
      <c r="A51" s="142">
        <v>40725</v>
      </c>
      <c r="B51" s="266"/>
      <c r="C51" s="266" t="str">
        <f t="shared" ref="C51:C56" si="50">IF(B51&lt;&gt;"",B51*10.2,"")</f>
        <v/>
      </c>
      <c r="D51" s="266">
        <f t="shared" si="40"/>
        <v>0</v>
      </c>
      <c r="E51" s="396">
        <f t="shared" si="41"/>
        <v>0</v>
      </c>
      <c r="F51" s="397">
        <f t="shared" si="42"/>
        <v>0</v>
      </c>
      <c r="G51" s="397">
        <f t="shared" si="43"/>
        <v>0</v>
      </c>
      <c r="H51" s="397">
        <f t="shared" si="44"/>
        <v>0</v>
      </c>
      <c r="I51" s="397">
        <f t="shared" si="45"/>
        <v>0</v>
      </c>
      <c r="J51" s="397">
        <f t="shared" si="46"/>
        <v>0</v>
      </c>
      <c r="K51" s="398">
        <f t="shared" si="47"/>
        <v>0</v>
      </c>
      <c r="L51" s="398">
        <f t="shared" si="48"/>
        <v>0</v>
      </c>
      <c r="M51" s="399">
        <f t="shared" si="49"/>
        <v>0</v>
      </c>
    </row>
    <row r="52" spans="1:13">
      <c r="A52" s="142">
        <v>40756</v>
      </c>
      <c r="B52" s="266"/>
      <c r="C52" s="266" t="str">
        <f t="shared" si="50"/>
        <v/>
      </c>
      <c r="D52" s="266">
        <f t="shared" si="40"/>
        <v>0</v>
      </c>
      <c r="E52" s="396">
        <f t="shared" si="41"/>
        <v>0</v>
      </c>
      <c r="F52" s="397">
        <f t="shared" si="42"/>
        <v>0</v>
      </c>
      <c r="G52" s="397">
        <f t="shared" si="43"/>
        <v>0</v>
      </c>
      <c r="H52" s="397">
        <f t="shared" si="44"/>
        <v>0</v>
      </c>
      <c r="I52" s="397">
        <f t="shared" si="45"/>
        <v>0</v>
      </c>
      <c r="J52" s="397">
        <f t="shared" si="46"/>
        <v>0</v>
      </c>
      <c r="K52" s="398">
        <f t="shared" si="47"/>
        <v>0</v>
      </c>
      <c r="L52" s="398">
        <f t="shared" si="48"/>
        <v>0</v>
      </c>
      <c r="M52" s="399">
        <f t="shared" si="49"/>
        <v>0</v>
      </c>
    </row>
    <row r="53" spans="1:13">
      <c r="A53" s="142">
        <v>40787</v>
      </c>
      <c r="B53" s="266"/>
      <c r="C53" s="266" t="str">
        <f t="shared" si="50"/>
        <v/>
      </c>
      <c r="D53" s="266">
        <f t="shared" si="40"/>
        <v>0</v>
      </c>
      <c r="E53" s="396">
        <f t="shared" si="41"/>
        <v>0</v>
      </c>
      <c r="F53" s="397">
        <f t="shared" si="42"/>
        <v>0</v>
      </c>
      <c r="G53" s="397">
        <f t="shared" si="43"/>
        <v>0</v>
      </c>
      <c r="H53" s="397">
        <f t="shared" si="44"/>
        <v>0</v>
      </c>
      <c r="I53" s="397">
        <f t="shared" si="45"/>
        <v>0</v>
      </c>
      <c r="J53" s="397">
        <f t="shared" si="46"/>
        <v>0</v>
      </c>
      <c r="K53" s="398">
        <f t="shared" si="47"/>
        <v>0</v>
      </c>
      <c r="L53" s="398">
        <f t="shared" si="48"/>
        <v>0</v>
      </c>
      <c r="M53" s="399">
        <f t="shared" si="49"/>
        <v>0</v>
      </c>
    </row>
    <row r="54" spans="1:13">
      <c r="A54" s="142">
        <v>40817</v>
      </c>
      <c r="B54" s="266"/>
      <c r="C54" s="266" t="str">
        <f t="shared" si="50"/>
        <v/>
      </c>
      <c r="D54" s="266">
        <f t="shared" si="40"/>
        <v>0</v>
      </c>
      <c r="E54" s="396">
        <f t="shared" si="41"/>
        <v>0</v>
      </c>
      <c r="F54" s="397">
        <f t="shared" si="42"/>
        <v>0</v>
      </c>
      <c r="G54" s="397">
        <f t="shared" si="43"/>
        <v>0</v>
      </c>
      <c r="H54" s="397">
        <f t="shared" si="44"/>
        <v>0</v>
      </c>
      <c r="I54" s="397">
        <f t="shared" si="45"/>
        <v>0</v>
      </c>
      <c r="J54" s="397">
        <f t="shared" si="46"/>
        <v>0</v>
      </c>
      <c r="K54" s="398">
        <f t="shared" si="47"/>
        <v>0</v>
      </c>
      <c r="L54" s="398">
        <f t="shared" si="48"/>
        <v>0</v>
      </c>
      <c r="M54" s="399">
        <f t="shared" si="49"/>
        <v>0</v>
      </c>
    </row>
    <row r="55" spans="1:13">
      <c r="A55" s="142">
        <v>40848</v>
      </c>
      <c r="B55" s="266"/>
      <c r="C55" s="266" t="str">
        <f t="shared" si="50"/>
        <v/>
      </c>
      <c r="D55" s="266">
        <f t="shared" si="40"/>
        <v>0</v>
      </c>
      <c r="E55" s="396">
        <f t="shared" si="41"/>
        <v>0</v>
      </c>
      <c r="F55" s="397">
        <f t="shared" si="42"/>
        <v>0</v>
      </c>
      <c r="G55" s="397">
        <f t="shared" si="43"/>
        <v>0</v>
      </c>
      <c r="H55" s="397">
        <f t="shared" si="44"/>
        <v>0</v>
      </c>
      <c r="I55" s="397">
        <f t="shared" si="45"/>
        <v>0</v>
      </c>
      <c r="J55" s="397">
        <f t="shared" si="46"/>
        <v>0</v>
      </c>
      <c r="K55" s="398">
        <f t="shared" si="47"/>
        <v>0</v>
      </c>
      <c r="L55" s="398">
        <f t="shared" si="48"/>
        <v>0</v>
      </c>
      <c r="M55" s="399">
        <f t="shared" si="49"/>
        <v>0</v>
      </c>
    </row>
    <row r="56" spans="1:13" ht="15.75" thickBot="1">
      <c r="A56" s="142">
        <v>40878</v>
      </c>
      <c r="B56" s="267"/>
      <c r="C56" s="267" t="str">
        <f t="shared" si="50"/>
        <v/>
      </c>
      <c r="D56" s="348">
        <f t="shared" si="40"/>
        <v>0</v>
      </c>
      <c r="E56" s="400">
        <f t="shared" si="41"/>
        <v>0</v>
      </c>
      <c r="F56" s="401">
        <f t="shared" si="42"/>
        <v>0</v>
      </c>
      <c r="G56" s="401">
        <f t="shared" si="43"/>
        <v>0</v>
      </c>
      <c r="H56" s="401">
        <f t="shared" si="44"/>
        <v>0</v>
      </c>
      <c r="I56" s="401">
        <f t="shared" si="45"/>
        <v>0</v>
      </c>
      <c r="J56" s="401">
        <f t="shared" si="46"/>
        <v>0</v>
      </c>
      <c r="K56" s="402">
        <f t="shared" si="47"/>
        <v>0</v>
      </c>
      <c r="L56" s="402">
        <f t="shared" si="48"/>
        <v>0</v>
      </c>
      <c r="M56" s="403">
        <f t="shared" si="49"/>
        <v>0</v>
      </c>
    </row>
    <row r="57" spans="1:13" ht="16.5" thickTop="1" thickBot="1">
      <c r="A57" s="148" t="s">
        <v>24</v>
      </c>
      <c r="B57" s="268"/>
      <c r="C57" s="268">
        <f t="shared" ref="C57:J57" si="51">SUM(C45:C56)</f>
        <v>0</v>
      </c>
      <c r="D57" s="268">
        <f t="shared" si="51"/>
        <v>0</v>
      </c>
      <c r="E57" s="404">
        <f t="shared" si="51"/>
        <v>0</v>
      </c>
      <c r="F57" s="405">
        <f t="shared" si="51"/>
        <v>0</v>
      </c>
      <c r="G57" s="405">
        <f t="shared" si="51"/>
        <v>0</v>
      </c>
      <c r="H57" s="405">
        <f t="shared" si="51"/>
        <v>0</v>
      </c>
      <c r="I57" s="405">
        <f t="shared" si="51"/>
        <v>0</v>
      </c>
      <c r="J57" s="405">
        <f t="shared" si="51"/>
        <v>0</v>
      </c>
      <c r="K57" s="405">
        <f>SUM(K45:K56)</f>
        <v>0</v>
      </c>
      <c r="L57" s="405">
        <f>SUM(L45:L56)</f>
        <v>0</v>
      </c>
      <c r="M57" s="406">
        <f>SUM(M45:M56)</f>
        <v>0</v>
      </c>
    </row>
    <row r="58" spans="1:13" ht="15.75" thickBot="1">
      <c r="B58" s="271"/>
      <c r="C58" s="271"/>
      <c r="D58" s="271"/>
      <c r="K58" s="379"/>
      <c r="L58" s="382"/>
      <c r="M58" s="382"/>
    </row>
    <row r="59" spans="1:13">
      <c r="A59" s="142">
        <v>40909</v>
      </c>
      <c r="B59" s="266"/>
      <c r="C59" s="266" t="str">
        <f t="shared" ref="C59:C64" si="52">IF(B59&lt;&gt;"",B59*10.2,"")</f>
        <v/>
      </c>
      <c r="D59" s="266">
        <f t="shared" ref="D59:D70" si="53">IF(C59="",0,C59/10)</f>
        <v>0</v>
      </c>
      <c r="E59" s="392">
        <f t="shared" ref="E59:E70" si="54">IF(C59&lt;&gt;"",+C59*NOx/rating/10,D59*NOx/rating)</f>
        <v>0</v>
      </c>
      <c r="F59" s="393">
        <f t="shared" ref="F59:F70" si="55">IF(C59&lt;&gt;"",+C59*SOx/rating/10,D59*SOx/rating)</f>
        <v>0</v>
      </c>
      <c r="G59" s="393">
        <f t="shared" ref="G59:G70" si="56">IF(C59&lt;&gt;"",+C59*CO/rating/10,D59*CO/rating)</f>
        <v>0</v>
      </c>
      <c r="H59" s="393">
        <f t="shared" ref="H59:H70" si="57">IF(C59&lt;&gt;"",+C59*PM/rating/10,D59*PM/rating)</f>
        <v>0</v>
      </c>
      <c r="I59" s="393">
        <f t="shared" ref="I59:I70" si="58">IF(C59&lt;&gt;"",+C59*VOC/rating/10,D59*VOC/rating)</f>
        <v>0</v>
      </c>
      <c r="J59" s="394">
        <f t="shared" ref="J59:J70" si="59">IF(C59&lt;&gt;"",+C59*HAP/rating/10,D59*HAP/rating)</f>
        <v>0</v>
      </c>
      <c r="K59" s="394">
        <f t="shared" ref="K59:K70" si="60">IF(C59&lt;&gt;"",+C59*Ammonia/rating/10,D59*Ammonia/rating)</f>
        <v>0</v>
      </c>
      <c r="L59" s="394">
        <f t="shared" ref="L59:L70" si="61">IF(C59&lt;&gt;"",+C59*Lead/rating/10,D59*Lead/rating)</f>
        <v>0</v>
      </c>
      <c r="M59" s="395">
        <f t="shared" ref="M59:M70" si="62">+D59*CO_2</f>
        <v>0</v>
      </c>
    </row>
    <row r="60" spans="1:13">
      <c r="A60" s="142">
        <v>40940</v>
      </c>
      <c r="B60" s="266"/>
      <c r="C60" s="266" t="str">
        <f t="shared" si="52"/>
        <v/>
      </c>
      <c r="D60" s="266">
        <f t="shared" si="53"/>
        <v>0</v>
      </c>
      <c r="E60" s="396">
        <f t="shared" si="54"/>
        <v>0</v>
      </c>
      <c r="F60" s="397">
        <f t="shared" si="55"/>
        <v>0</v>
      </c>
      <c r="G60" s="397">
        <f t="shared" si="56"/>
        <v>0</v>
      </c>
      <c r="H60" s="397">
        <f t="shared" si="57"/>
        <v>0</v>
      </c>
      <c r="I60" s="397">
        <f t="shared" si="58"/>
        <v>0</v>
      </c>
      <c r="J60" s="397">
        <f t="shared" si="59"/>
        <v>0</v>
      </c>
      <c r="K60" s="398">
        <f t="shared" si="60"/>
        <v>0</v>
      </c>
      <c r="L60" s="398">
        <f t="shared" si="61"/>
        <v>0</v>
      </c>
      <c r="M60" s="399">
        <f t="shared" si="62"/>
        <v>0</v>
      </c>
    </row>
    <row r="61" spans="1:13">
      <c r="A61" s="142">
        <v>40969</v>
      </c>
      <c r="B61" s="266"/>
      <c r="C61" s="266" t="str">
        <f t="shared" si="52"/>
        <v/>
      </c>
      <c r="D61" s="266">
        <f t="shared" si="53"/>
        <v>0</v>
      </c>
      <c r="E61" s="396">
        <f t="shared" si="54"/>
        <v>0</v>
      </c>
      <c r="F61" s="397">
        <f t="shared" si="55"/>
        <v>0</v>
      </c>
      <c r="G61" s="397">
        <f t="shared" si="56"/>
        <v>0</v>
      </c>
      <c r="H61" s="397">
        <f t="shared" si="57"/>
        <v>0</v>
      </c>
      <c r="I61" s="397">
        <f t="shared" si="58"/>
        <v>0</v>
      </c>
      <c r="J61" s="397">
        <f t="shared" si="59"/>
        <v>0</v>
      </c>
      <c r="K61" s="398">
        <f t="shared" si="60"/>
        <v>0</v>
      </c>
      <c r="L61" s="398">
        <f t="shared" si="61"/>
        <v>0</v>
      </c>
      <c r="M61" s="399">
        <f t="shared" si="62"/>
        <v>0</v>
      </c>
    </row>
    <row r="62" spans="1:13">
      <c r="A62" s="142">
        <v>41000</v>
      </c>
      <c r="B62" s="266"/>
      <c r="C62" s="266" t="str">
        <f t="shared" si="52"/>
        <v/>
      </c>
      <c r="D62" s="266">
        <f t="shared" si="53"/>
        <v>0</v>
      </c>
      <c r="E62" s="396">
        <f t="shared" si="54"/>
        <v>0</v>
      </c>
      <c r="F62" s="397">
        <f t="shared" si="55"/>
        <v>0</v>
      </c>
      <c r="G62" s="397">
        <f t="shared" si="56"/>
        <v>0</v>
      </c>
      <c r="H62" s="397">
        <f t="shared" si="57"/>
        <v>0</v>
      </c>
      <c r="I62" s="397">
        <f t="shared" si="58"/>
        <v>0</v>
      </c>
      <c r="J62" s="397">
        <f t="shared" si="59"/>
        <v>0</v>
      </c>
      <c r="K62" s="398">
        <f t="shared" si="60"/>
        <v>0</v>
      </c>
      <c r="L62" s="398">
        <f t="shared" si="61"/>
        <v>0</v>
      </c>
      <c r="M62" s="399">
        <f t="shared" si="62"/>
        <v>0</v>
      </c>
    </row>
    <row r="63" spans="1:13">
      <c r="A63" s="142">
        <v>41030</v>
      </c>
      <c r="B63" s="266"/>
      <c r="C63" s="266" t="str">
        <f t="shared" si="52"/>
        <v/>
      </c>
      <c r="D63" s="266">
        <f t="shared" si="53"/>
        <v>0</v>
      </c>
      <c r="E63" s="396">
        <f t="shared" si="54"/>
        <v>0</v>
      </c>
      <c r="F63" s="397">
        <f t="shared" si="55"/>
        <v>0</v>
      </c>
      <c r="G63" s="397">
        <f t="shared" si="56"/>
        <v>0</v>
      </c>
      <c r="H63" s="397">
        <f t="shared" si="57"/>
        <v>0</v>
      </c>
      <c r="I63" s="397">
        <f t="shared" si="58"/>
        <v>0</v>
      </c>
      <c r="J63" s="397">
        <f t="shared" si="59"/>
        <v>0</v>
      </c>
      <c r="K63" s="398">
        <f t="shared" si="60"/>
        <v>0</v>
      </c>
      <c r="L63" s="398">
        <f t="shared" si="61"/>
        <v>0</v>
      </c>
      <c r="M63" s="399">
        <f t="shared" si="62"/>
        <v>0</v>
      </c>
    </row>
    <row r="64" spans="1:13">
      <c r="A64" s="142">
        <v>41061</v>
      </c>
      <c r="B64" s="266"/>
      <c r="C64" s="266" t="str">
        <f t="shared" si="52"/>
        <v/>
      </c>
      <c r="D64" s="266">
        <f t="shared" si="53"/>
        <v>0</v>
      </c>
      <c r="E64" s="396">
        <f t="shared" si="54"/>
        <v>0</v>
      </c>
      <c r="F64" s="397">
        <f t="shared" si="55"/>
        <v>0</v>
      </c>
      <c r="G64" s="397">
        <f t="shared" si="56"/>
        <v>0</v>
      </c>
      <c r="H64" s="397">
        <f t="shared" si="57"/>
        <v>0</v>
      </c>
      <c r="I64" s="397">
        <f t="shared" si="58"/>
        <v>0</v>
      </c>
      <c r="J64" s="397">
        <f t="shared" si="59"/>
        <v>0</v>
      </c>
      <c r="K64" s="398">
        <f t="shared" si="60"/>
        <v>0</v>
      </c>
      <c r="L64" s="398">
        <f t="shared" si="61"/>
        <v>0</v>
      </c>
      <c r="M64" s="399">
        <f t="shared" si="62"/>
        <v>0</v>
      </c>
    </row>
    <row r="65" spans="1:13">
      <c r="A65" s="142">
        <v>41091</v>
      </c>
      <c r="B65" s="266"/>
      <c r="C65" s="266" t="str">
        <f t="shared" ref="C65:C70" si="63">IF(B65&lt;&gt;"",B65*10.2,"")</f>
        <v/>
      </c>
      <c r="D65" s="266">
        <f t="shared" si="53"/>
        <v>0</v>
      </c>
      <c r="E65" s="396">
        <f t="shared" si="54"/>
        <v>0</v>
      </c>
      <c r="F65" s="397">
        <f t="shared" si="55"/>
        <v>0</v>
      </c>
      <c r="G65" s="397">
        <f t="shared" si="56"/>
        <v>0</v>
      </c>
      <c r="H65" s="397">
        <f t="shared" si="57"/>
        <v>0</v>
      </c>
      <c r="I65" s="397">
        <f t="shared" si="58"/>
        <v>0</v>
      </c>
      <c r="J65" s="397">
        <f t="shared" si="59"/>
        <v>0</v>
      </c>
      <c r="K65" s="398">
        <f t="shared" si="60"/>
        <v>0</v>
      </c>
      <c r="L65" s="398">
        <f t="shared" si="61"/>
        <v>0</v>
      </c>
      <c r="M65" s="399">
        <f t="shared" si="62"/>
        <v>0</v>
      </c>
    </row>
    <row r="66" spans="1:13">
      <c r="A66" s="142">
        <v>41122</v>
      </c>
      <c r="B66" s="266"/>
      <c r="C66" s="266" t="str">
        <f t="shared" si="63"/>
        <v/>
      </c>
      <c r="D66" s="266">
        <f t="shared" si="53"/>
        <v>0</v>
      </c>
      <c r="E66" s="396">
        <f t="shared" si="54"/>
        <v>0</v>
      </c>
      <c r="F66" s="397">
        <f t="shared" si="55"/>
        <v>0</v>
      </c>
      <c r="G66" s="397">
        <f t="shared" si="56"/>
        <v>0</v>
      </c>
      <c r="H66" s="397">
        <f t="shared" si="57"/>
        <v>0</v>
      </c>
      <c r="I66" s="397">
        <f t="shared" si="58"/>
        <v>0</v>
      </c>
      <c r="J66" s="397">
        <f t="shared" si="59"/>
        <v>0</v>
      </c>
      <c r="K66" s="398">
        <f t="shared" si="60"/>
        <v>0</v>
      </c>
      <c r="L66" s="398">
        <f t="shared" si="61"/>
        <v>0</v>
      </c>
      <c r="M66" s="399">
        <f t="shared" si="62"/>
        <v>0</v>
      </c>
    </row>
    <row r="67" spans="1:13">
      <c r="A67" s="142">
        <v>41153</v>
      </c>
      <c r="B67" s="266"/>
      <c r="C67" s="266" t="str">
        <f t="shared" si="63"/>
        <v/>
      </c>
      <c r="D67" s="266">
        <f t="shared" si="53"/>
        <v>0</v>
      </c>
      <c r="E67" s="396">
        <f t="shared" si="54"/>
        <v>0</v>
      </c>
      <c r="F67" s="397">
        <f t="shared" si="55"/>
        <v>0</v>
      </c>
      <c r="G67" s="397">
        <f t="shared" si="56"/>
        <v>0</v>
      </c>
      <c r="H67" s="397">
        <f t="shared" si="57"/>
        <v>0</v>
      </c>
      <c r="I67" s="397">
        <f t="shared" si="58"/>
        <v>0</v>
      </c>
      <c r="J67" s="397">
        <f t="shared" si="59"/>
        <v>0</v>
      </c>
      <c r="K67" s="398">
        <f t="shared" si="60"/>
        <v>0</v>
      </c>
      <c r="L67" s="398">
        <f t="shared" si="61"/>
        <v>0</v>
      </c>
      <c r="M67" s="399">
        <f t="shared" si="62"/>
        <v>0</v>
      </c>
    </row>
    <row r="68" spans="1:13">
      <c r="A68" s="142">
        <v>41183</v>
      </c>
      <c r="B68" s="266"/>
      <c r="C68" s="266" t="str">
        <f t="shared" si="63"/>
        <v/>
      </c>
      <c r="D68" s="266">
        <f t="shared" si="53"/>
        <v>0</v>
      </c>
      <c r="E68" s="396">
        <f t="shared" si="54"/>
        <v>0</v>
      </c>
      <c r="F68" s="397">
        <f t="shared" si="55"/>
        <v>0</v>
      </c>
      <c r="G68" s="397">
        <f t="shared" si="56"/>
        <v>0</v>
      </c>
      <c r="H68" s="397">
        <f t="shared" si="57"/>
        <v>0</v>
      </c>
      <c r="I68" s="397">
        <f t="shared" si="58"/>
        <v>0</v>
      </c>
      <c r="J68" s="397">
        <f t="shared" si="59"/>
        <v>0</v>
      </c>
      <c r="K68" s="398">
        <f t="shared" si="60"/>
        <v>0</v>
      </c>
      <c r="L68" s="398">
        <f t="shared" si="61"/>
        <v>0</v>
      </c>
      <c r="M68" s="399">
        <f t="shared" si="62"/>
        <v>0</v>
      </c>
    </row>
    <row r="69" spans="1:13">
      <c r="A69" s="142">
        <v>41214</v>
      </c>
      <c r="B69" s="266"/>
      <c r="C69" s="266" t="str">
        <f t="shared" si="63"/>
        <v/>
      </c>
      <c r="D69" s="266">
        <f t="shared" si="53"/>
        <v>0</v>
      </c>
      <c r="E69" s="396">
        <f t="shared" si="54"/>
        <v>0</v>
      </c>
      <c r="F69" s="397">
        <f t="shared" si="55"/>
        <v>0</v>
      </c>
      <c r="G69" s="397">
        <f t="shared" si="56"/>
        <v>0</v>
      </c>
      <c r="H69" s="397">
        <f t="shared" si="57"/>
        <v>0</v>
      </c>
      <c r="I69" s="397">
        <f t="shared" si="58"/>
        <v>0</v>
      </c>
      <c r="J69" s="397">
        <f t="shared" si="59"/>
        <v>0</v>
      </c>
      <c r="K69" s="398">
        <f t="shared" si="60"/>
        <v>0</v>
      </c>
      <c r="L69" s="398">
        <f t="shared" si="61"/>
        <v>0</v>
      </c>
      <c r="M69" s="399">
        <f t="shared" si="62"/>
        <v>0</v>
      </c>
    </row>
    <row r="70" spans="1:13" ht="15.75" thickBot="1">
      <c r="A70" s="142">
        <v>41244</v>
      </c>
      <c r="B70" s="267"/>
      <c r="C70" s="267" t="str">
        <f t="shared" si="63"/>
        <v/>
      </c>
      <c r="D70" s="348">
        <f t="shared" si="53"/>
        <v>0</v>
      </c>
      <c r="E70" s="400">
        <f t="shared" si="54"/>
        <v>0</v>
      </c>
      <c r="F70" s="401">
        <f t="shared" si="55"/>
        <v>0</v>
      </c>
      <c r="G70" s="401">
        <f t="shared" si="56"/>
        <v>0</v>
      </c>
      <c r="H70" s="401">
        <f t="shared" si="57"/>
        <v>0</v>
      </c>
      <c r="I70" s="401">
        <f t="shared" si="58"/>
        <v>0</v>
      </c>
      <c r="J70" s="401">
        <f t="shared" si="59"/>
        <v>0</v>
      </c>
      <c r="K70" s="402">
        <f t="shared" si="60"/>
        <v>0</v>
      </c>
      <c r="L70" s="402">
        <f t="shared" si="61"/>
        <v>0</v>
      </c>
      <c r="M70" s="403">
        <f t="shared" si="62"/>
        <v>0</v>
      </c>
    </row>
    <row r="71" spans="1:13" ht="16.5" thickTop="1" thickBot="1">
      <c r="A71" s="148" t="s">
        <v>24</v>
      </c>
      <c r="B71" s="268">
        <f t="shared" ref="B71:J71" si="64">SUM(B59:B70)</f>
        <v>0</v>
      </c>
      <c r="C71" s="268">
        <f t="shared" si="64"/>
        <v>0</v>
      </c>
      <c r="D71" s="268">
        <f t="shared" si="64"/>
        <v>0</v>
      </c>
      <c r="E71" s="404">
        <f t="shared" si="64"/>
        <v>0</v>
      </c>
      <c r="F71" s="405">
        <f t="shared" si="64"/>
        <v>0</v>
      </c>
      <c r="G71" s="405">
        <f t="shared" si="64"/>
        <v>0</v>
      </c>
      <c r="H71" s="405">
        <f t="shared" si="64"/>
        <v>0</v>
      </c>
      <c r="I71" s="405">
        <f t="shared" si="64"/>
        <v>0</v>
      </c>
      <c r="J71" s="405">
        <f t="shared" si="64"/>
        <v>0</v>
      </c>
      <c r="K71" s="405">
        <f>SUM(K59:K70)</f>
        <v>0</v>
      </c>
      <c r="L71" s="405">
        <f>SUM(L59:L70)</f>
        <v>0</v>
      </c>
      <c r="M71" s="406">
        <f>SUM(M59:M70)</f>
        <v>0</v>
      </c>
    </row>
  </sheetData>
  <mergeCells count="3">
    <mergeCell ref="N2:O2"/>
    <mergeCell ref="N1:O1"/>
    <mergeCell ref="E1:M1"/>
  </mergeCells>
  <phoneticPr fontId="0" type="noConversion"/>
  <printOptions horizontalCentered="1"/>
  <pageMargins left="0" right="0" top="1.07" bottom="1" header="0.5" footer="0.5"/>
  <pageSetup scale="90" orientation="landscape" horizontalDpi="4294967292" verticalDpi="300" r:id="rId1"/>
  <headerFooter alignWithMargins="0">
    <oddHeader xml:space="preserve">&amp;L&amp;8Factors from AP-42&amp;CNATURAL GAS </oddHeader>
    <oddFooter xml:space="preserve">&amp;LReport Run : &amp;D&amp;RPage &amp;P of &amp;N
</oddFooter>
  </headerFooter>
  <rowBreaks count="2" manualBreakCount="2">
    <brk id="30" max="7" man="1"/>
    <brk id="58" max="7" man="1"/>
  </rowBreaks>
  <ignoredErrors>
    <ignoredError sqref="B71 D5:D71 C5:C71 D3:D4" unlockedFormula="1"/>
  </ignoredErrors>
  <legacyDrawing r:id="rId2"/>
</worksheet>
</file>

<file path=xl/worksheets/sheet25.xml><?xml version="1.0" encoding="utf-8"?>
<worksheet xmlns="http://schemas.openxmlformats.org/spreadsheetml/2006/main" xmlns:r="http://schemas.openxmlformats.org/officeDocument/2006/relationships">
  <sheetPr codeName="Sheet12"/>
  <dimension ref="A1:Q86"/>
  <sheetViews>
    <sheetView zoomScale="90" workbookViewId="0">
      <pane xSplit="1" ySplit="2" topLeftCell="B3" activePane="bottomRight" state="frozen"/>
      <selection pane="topRight" activeCell="B1" sqref="B1"/>
      <selection pane="bottomLeft" activeCell="A3" sqref="A3"/>
      <selection pane="bottomRight" activeCell="C21" sqref="C21"/>
    </sheetView>
  </sheetViews>
  <sheetFormatPr defaultRowHeight="15"/>
  <cols>
    <col min="1" max="2" width="13.7109375" style="130" customWidth="1"/>
    <col min="3" max="4" width="13.7109375" style="149" customWidth="1"/>
    <col min="5" max="5" width="13.7109375" style="129" customWidth="1"/>
    <col min="6" max="6" width="13.7109375" style="127" customWidth="1"/>
    <col min="7" max="8" width="9.140625" style="127"/>
    <col min="9" max="9" width="11.140625" style="127" bestFit="1" customWidth="1"/>
    <col min="10" max="10" width="11" style="127" bestFit="1" customWidth="1"/>
    <col min="11" max="11" width="10.5703125" style="127" customWidth="1"/>
    <col min="12" max="16" width="9.140625" style="127"/>
    <col min="17" max="17" width="10.140625" style="127" bestFit="1" customWidth="1"/>
    <col min="18" max="16384" width="9.140625" style="127"/>
  </cols>
  <sheetData>
    <row r="1" spans="1:17" ht="19.5" thickBot="1">
      <c r="A1" s="157" t="str">
        <f>Plant</f>
        <v>Anytown</v>
      </c>
      <c r="B1" s="283"/>
      <c r="C1" s="141" t="s">
        <v>124</v>
      </c>
      <c r="D1" s="141" t="s">
        <v>124</v>
      </c>
      <c r="E1" s="562" t="s">
        <v>16</v>
      </c>
      <c r="F1" s="563"/>
      <c r="G1" s="563"/>
      <c r="H1" s="563"/>
      <c r="I1" s="563"/>
      <c r="J1" s="564"/>
      <c r="N1" s="557" t="s">
        <v>17</v>
      </c>
      <c r="O1" s="558"/>
    </row>
    <row r="2" spans="1:17" ht="15.75" thickBot="1">
      <c r="A2" s="248" t="s">
        <v>112</v>
      </c>
      <c r="B2" s="347" t="s">
        <v>145</v>
      </c>
      <c r="C2" s="139" t="s">
        <v>128</v>
      </c>
      <c r="D2" s="139" t="s">
        <v>147</v>
      </c>
      <c r="E2" s="480" t="str">
        <f>CONCATENATE("NOx",TEXT(O3,"(##0.00)"))</f>
        <v>NOx(20.00)</v>
      </c>
      <c r="F2" s="481" t="str">
        <f>CONCATENATE("SOx",TEXT(O4,"(##0.00)"))</f>
        <v>SOx(144.00)</v>
      </c>
      <c r="G2" s="481" t="str">
        <f>CONCATENATE("CO",TEXT(O5,"(##0.00)"))</f>
        <v>CO(5.00)</v>
      </c>
      <c r="H2" s="481" t="str">
        <f>CONCATENATE("PM",TEXT(O6,"(##0.00)"))</f>
        <v>PM(0.00)</v>
      </c>
      <c r="I2" s="481" t="str">
        <f>CONCATENATE("VOC",TEXT(O7,"(##0.00)"))</f>
        <v>VOC(3.30)</v>
      </c>
      <c r="J2" s="481" t="str">
        <f>CONCATENATE("HAP",TEXT(O8,"(##0.00)"))</f>
        <v>HAP(0.34)</v>
      </c>
      <c r="K2" s="482" t="str">
        <f>CONCATENATE("CO2",TEXT(O9,"(##0.000)"))</f>
        <v>CO2(0.099)</v>
      </c>
      <c r="N2" s="555" t="s">
        <v>21</v>
      </c>
      <c r="O2" s="556"/>
    </row>
    <row r="3" spans="1:17">
      <c r="A3" s="142">
        <v>39448</v>
      </c>
      <c r="B3" s="266"/>
      <c r="C3" s="359">
        <f>+B3</f>
        <v>0</v>
      </c>
      <c r="D3" s="360">
        <f>AVERAGE(C3)</f>
        <v>0</v>
      </c>
      <c r="E3" s="430">
        <f t="shared" ref="E3:E14" si="0">+((NOx*$B3)/1000)</f>
        <v>0</v>
      </c>
      <c r="F3" s="431">
        <f>+((SOx*$B3)/1000)*sulfur</f>
        <v>0</v>
      </c>
      <c r="G3" s="431">
        <f t="shared" ref="G3:G14" si="1">+((CO*$B3)/1000)</f>
        <v>0</v>
      </c>
      <c r="H3" s="431">
        <f t="shared" ref="H3:H14" si="2">+((PM*$B3)/1000)</f>
        <v>0</v>
      </c>
      <c r="I3" s="431">
        <f t="shared" ref="I3:I14" si="3">+((VOC*$B3)/1000)</f>
        <v>0</v>
      </c>
      <c r="J3" s="478">
        <f>+((HAP*$B3)/1000)</f>
        <v>0</v>
      </c>
      <c r="K3" s="479">
        <f t="shared" ref="K3:K14" si="4">+((CO_2*$B3)/1000)</f>
        <v>0</v>
      </c>
      <c r="N3" s="475" t="s">
        <v>22</v>
      </c>
      <c r="O3" s="372">
        <v>20</v>
      </c>
    </row>
    <row r="4" spans="1:17">
      <c r="A4" s="142">
        <v>39479</v>
      </c>
      <c r="B4" s="266"/>
      <c r="C4" s="359">
        <f>+B3+B4</f>
        <v>0</v>
      </c>
      <c r="D4" s="360">
        <f>IF(SUM(B3:B4=0),0,AVERAGE(B3:B4))</f>
        <v>0</v>
      </c>
      <c r="E4" s="396">
        <f t="shared" si="0"/>
        <v>0</v>
      </c>
      <c r="F4" s="397">
        <f t="shared" ref="F4:F14" si="5">+((SOx*$B4)/1000)*sulfur</f>
        <v>0</v>
      </c>
      <c r="G4" s="397">
        <f t="shared" si="1"/>
        <v>0</v>
      </c>
      <c r="H4" s="397">
        <f t="shared" si="2"/>
        <v>0</v>
      </c>
      <c r="I4" s="397">
        <f t="shared" si="3"/>
        <v>0</v>
      </c>
      <c r="J4" s="397">
        <f t="shared" ref="J4:J14" si="6">+((HAP*$B4)/1000)</f>
        <v>0</v>
      </c>
      <c r="K4" s="477">
        <f t="shared" si="4"/>
        <v>0</v>
      </c>
      <c r="N4" s="144" t="s">
        <v>23</v>
      </c>
      <c r="O4" s="143">
        <v>144</v>
      </c>
      <c r="Q4" s="349"/>
    </row>
    <row r="5" spans="1:17">
      <c r="A5" s="142">
        <v>39508</v>
      </c>
      <c r="B5" s="266"/>
      <c r="C5" s="359">
        <f>+B3+B4+B5</f>
        <v>0</v>
      </c>
      <c r="D5" s="360">
        <f>IF(SUM(B3:B5=0),0,AVERAGE(B3:B5))</f>
        <v>0</v>
      </c>
      <c r="E5" s="396">
        <f t="shared" si="0"/>
        <v>0</v>
      </c>
      <c r="F5" s="397">
        <f t="shared" si="5"/>
        <v>0</v>
      </c>
      <c r="G5" s="397">
        <f t="shared" si="1"/>
        <v>0</v>
      </c>
      <c r="H5" s="397">
        <f t="shared" si="2"/>
        <v>0</v>
      </c>
      <c r="I5" s="397">
        <f t="shared" si="3"/>
        <v>0</v>
      </c>
      <c r="J5" s="397">
        <f t="shared" si="6"/>
        <v>0</v>
      </c>
      <c r="K5" s="477">
        <f t="shared" si="4"/>
        <v>0</v>
      </c>
      <c r="N5" s="144" t="s">
        <v>18</v>
      </c>
      <c r="O5" s="145">
        <v>5</v>
      </c>
      <c r="Q5" s="349"/>
    </row>
    <row r="6" spans="1:17">
      <c r="A6" s="142">
        <v>39539</v>
      </c>
      <c r="B6" s="266"/>
      <c r="C6" s="359">
        <f>SUM(B3:B6)</f>
        <v>0</v>
      </c>
      <c r="D6" s="360">
        <f>IF(SUM(B3:B6=0),0,AVERAGE(B3:B6))</f>
        <v>0</v>
      </c>
      <c r="E6" s="396">
        <f t="shared" si="0"/>
        <v>0</v>
      </c>
      <c r="F6" s="397">
        <f t="shared" si="5"/>
        <v>0</v>
      </c>
      <c r="G6" s="397">
        <f t="shared" si="1"/>
        <v>0</v>
      </c>
      <c r="H6" s="397">
        <f t="shared" si="2"/>
        <v>0</v>
      </c>
      <c r="I6" s="397">
        <f t="shared" si="3"/>
        <v>0</v>
      </c>
      <c r="J6" s="397">
        <f t="shared" si="6"/>
        <v>0</v>
      </c>
      <c r="K6" s="477">
        <f t="shared" si="4"/>
        <v>0</v>
      </c>
      <c r="N6" s="144" t="s">
        <v>12</v>
      </c>
      <c r="O6" s="146">
        <v>0</v>
      </c>
    </row>
    <row r="7" spans="1:17">
      <c r="A7" s="142">
        <v>39569</v>
      </c>
      <c r="B7" s="266"/>
      <c r="C7" s="359">
        <f>SUM(B$3:B7)</f>
        <v>0</v>
      </c>
      <c r="D7" s="360">
        <f>IF(SUM(B3:B7=0),0,AVERAGE(B3:B7))</f>
        <v>0</v>
      </c>
      <c r="E7" s="396">
        <f t="shared" si="0"/>
        <v>0</v>
      </c>
      <c r="F7" s="397">
        <f t="shared" si="5"/>
        <v>0</v>
      </c>
      <c r="G7" s="397">
        <f t="shared" si="1"/>
        <v>0</v>
      </c>
      <c r="H7" s="397">
        <f t="shared" si="2"/>
        <v>0</v>
      </c>
      <c r="I7" s="397">
        <f t="shared" si="3"/>
        <v>0</v>
      </c>
      <c r="J7" s="397">
        <f t="shared" si="6"/>
        <v>0</v>
      </c>
      <c r="K7" s="477">
        <f t="shared" si="4"/>
        <v>0</v>
      </c>
      <c r="N7" s="144" t="s">
        <v>19</v>
      </c>
      <c r="O7" s="143">
        <v>3.3</v>
      </c>
    </row>
    <row r="8" spans="1:17">
      <c r="A8" s="142">
        <v>39600</v>
      </c>
      <c r="B8" s="266"/>
      <c r="C8" s="359">
        <f>SUM(B$3:B8)</f>
        <v>0</v>
      </c>
      <c r="D8" s="360">
        <f>IF(SUM(B3:B8=0),0,AVERAGE(B3:B8))</f>
        <v>0</v>
      </c>
      <c r="E8" s="396">
        <f t="shared" si="0"/>
        <v>0</v>
      </c>
      <c r="F8" s="397">
        <f t="shared" si="5"/>
        <v>0</v>
      </c>
      <c r="G8" s="397">
        <f t="shared" si="1"/>
        <v>0</v>
      </c>
      <c r="H8" s="397">
        <f t="shared" si="2"/>
        <v>0</v>
      </c>
      <c r="I8" s="397">
        <f t="shared" si="3"/>
        <v>0</v>
      </c>
      <c r="J8" s="397">
        <f t="shared" si="6"/>
        <v>0</v>
      </c>
      <c r="K8" s="477">
        <f t="shared" si="4"/>
        <v>0</v>
      </c>
      <c r="N8" s="144" t="s">
        <v>20</v>
      </c>
      <c r="O8" s="143">
        <v>0.34</v>
      </c>
    </row>
    <row r="9" spans="1:17" ht="15.75" thickBot="1">
      <c r="A9" s="142">
        <v>39630</v>
      </c>
      <c r="B9" s="266"/>
      <c r="C9" s="359">
        <f>SUM(B$3:B9)</f>
        <v>0</v>
      </c>
      <c r="D9" s="360">
        <f>IF(SUM(B3:B9=0),0,AVERAGE(B3:B9))</f>
        <v>0</v>
      </c>
      <c r="E9" s="396">
        <f t="shared" si="0"/>
        <v>0</v>
      </c>
      <c r="F9" s="397">
        <f t="shared" si="5"/>
        <v>0</v>
      </c>
      <c r="G9" s="397">
        <f t="shared" si="1"/>
        <v>0</v>
      </c>
      <c r="H9" s="397">
        <f t="shared" si="2"/>
        <v>0</v>
      </c>
      <c r="I9" s="397">
        <f t="shared" si="3"/>
        <v>0</v>
      </c>
      <c r="J9" s="397">
        <f t="shared" si="6"/>
        <v>0</v>
      </c>
      <c r="K9" s="477">
        <f t="shared" si="4"/>
        <v>0</v>
      </c>
      <c r="N9" s="374" t="s">
        <v>165</v>
      </c>
      <c r="O9" s="375">
        <v>9.9000000000000005E-2</v>
      </c>
    </row>
    <row r="10" spans="1:17">
      <c r="A10" s="142">
        <v>39661</v>
      </c>
      <c r="B10" s="266"/>
      <c r="C10" s="359">
        <f>SUM(B$3:B10)</f>
        <v>0</v>
      </c>
      <c r="D10" s="360">
        <f>IF(SUM(B3:B10=0),0,AVERAGE(B3:B10))</f>
        <v>0</v>
      </c>
      <c r="E10" s="396">
        <f t="shared" si="0"/>
        <v>0</v>
      </c>
      <c r="F10" s="397">
        <f t="shared" si="5"/>
        <v>0</v>
      </c>
      <c r="G10" s="397">
        <f t="shared" si="1"/>
        <v>0</v>
      </c>
      <c r="H10" s="397">
        <f t="shared" si="2"/>
        <v>0</v>
      </c>
      <c r="I10" s="397">
        <f t="shared" si="3"/>
        <v>0</v>
      </c>
      <c r="J10" s="397">
        <f t="shared" si="6"/>
        <v>0</v>
      </c>
      <c r="K10" s="477">
        <f t="shared" si="4"/>
        <v>0</v>
      </c>
    </row>
    <row r="11" spans="1:17">
      <c r="A11" s="142">
        <v>39692</v>
      </c>
      <c r="B11" s="266"/>
      <c r="C11" s="359">
        <f>SUM(B$3:B11)</f>
        <v>0</v>
      </c>
      <c r="D11" s="360">
        <f>IF(SUM(B3:B11=0),0,AVERAGE(B3:B11))</f>
        <v>0</v>
      </c>
      <c r="E11" s="396">
        <f t="shared" si="0"/>
        <v>0</v>
      </c>
      <c r="F11" s="397">
        <f t="shared" si="5"/>
        <v>0</v>
      </c>
      <c r="G11" s="397">
        <f t="shared" si="1"/>
        <v>0</v>
      </c>
      <c r="H11" s="397">
        <f t="shared" si="2"/>
        <v>0</v>
      </c>
      <c r="I11" s="397">
        <f t="shared" si="3"/>
        <v>0</v>
      </c>
      <c r="J11" s="397">
        <f t="shared" si="6"/>
        <v>0</v>
      </c>
      <c r="K11" s="477">
        <f t="shared" si="4"/>
        <v>0</v>
      </c>
      <c r="N11" s="127" t="s">
        <v>111</v>
      </c>
    </row>
    <row r="12" spans="1:17">
      <c r="A12" s="142">
        <v>39722</v>
      </c>
      <c r="B12" s="266"/>
      <c r="C12" s="359">
        <f>SUM(B$3:B12)</f>
        <v>0</v>
      </c>
      <c r="D12" s="360">
        <f>IF(SUM(B3:B12=0),0,AVERAGE(B3:B12))</f>
        <v>0</v>
      </c>
      <c r="E12" s="396">
        <f t="shared" si="0"/>
        <v>0</v>
      </c>
      <c r="F12" s="397">
        <f t="shared" si="5"/>
        <v>0</v>
      </c>
      <c r="G12" s="397">
        <f t="shared" si="1"/>
        <v>0</v>
      </c>
      <c r="H12" s="397">
        <f t="shared" si="2"/>
        <v>0</v>
      </c>
      <c r="I12" s="397">
        <f t="shared" si="3"/>
        <v>0</v>
      </c>
      <c r="J12" s="397">
        <f t="shared" si="6"/>
        <v>0</v>
      </c>
      <c r="K12" s="477">
        <f t="shared" si="4"/>
        <v>0</v>
      </c>
      <c r="N12" s="127" t="s">
        <v>114</v>
      </c>
    </row>
    <row r="13" spans="1:17">
      <c r="A13" s="142">
        <v>39753</v>
      </c>
      <c r="B13" s="266"/>
      <c r="C13" s="359">
        <f>SUM(B$3:B13)</f>
        <v>0</v>
      </c>
      <c r="D13" s="360">
        <f>IF(SUM(B3:B13=0),0,AVERAGE(B3:B13))</f>
        <v>0</v>
      </c>
      <c r="E13" s="396">
        <f t="shared" si="0"/>
        <v>0</v>
      </c>
      <c r="F13" s="397">
        <f t="shared" si="5"/>
        <v>0</v>
      </c>
      <c r="G13" s="397">
        <f t="shared" si="1"/>
        <v>0</v>
      </c>
      <c r="H13" s="397">
        <f t="shared" si="2"/>
        <v>0</v>
      </c>
      <c r="I13" s="397">
        <f t="shared" si="3"/>
        <v>0</v>
      </c>
      <c r="J13" s="397">
        <f t="shared" si="6"/>
        <v>0</v>
      </c>
      <c r="K13" s="477">
        <f t="shared" si="4"/>
        <v>0</v>
      </c>
      <c r="N13" s="127" t="s">
        <v>113</v>
      </c>
    </row>
    <row r="14" spans="1:17" ht="15.75" thickBot="1">
      <c r="A14" s="142">
        <v>39783</v>
      </c>
      <c r="B14" s="267"/>
      <c r="C14" s="361">
        <f>SUM(B$3:B14)</f>
        <v>0</v>
      </c>
      <c r="D14" s="362">
        <f>IF(SUM(B3:B14=0),0,AVERAGE(B3:B14))</f>
        <v>0</v>
      </c>
      <c r="E14" s="400">
        <f t="shared" si="0"/>
        <v>0</v>
      </c>
      <c r="F14" s="401">
        <f t="shared" si="5"/>
        <v>0</v>
      </c>
      <c r="G14" s="401">
        <f t="shared" si="1"/>
        <v>0</v>
      </c>
      <c r="H14" s="401">
        <f t="shared" si="2"/>
        <v>0</v>
      </c>
      <c r="I14" s="401">
        <f t="shared" si="3"/>
        <v>0</v>
      </c>
      <c r="J14" s="401">
        <f t="shared" si="6"/>
        <v>0</v>
      </c>
      <c r="K14" s="483">
        <f t="shared" si="4"/>
        <v>0</v>
      </c>
      <c r="L14" s="147"/>
      <c r="M14" s="147"/>
    </row>
    <row r="15" spans="1:17" ht="16.5" thickTop="1" thickBot="1">
      <c r="A15" s="148" t="s">
        <v>24</v>
      </c>
      <c r="B15" s="268">
        <f>SUM(B3:B14)</f>
        <v>0</v>
      </c>
      <c r="C15" s="363">
        <f>C14</f>
        <v>0</v>
      </c>
      <c r="D15" s="364"/>
      <c r="E15" s="404">
        <f t="shared" ref="E15:K15" si="7">SUM(E3:E14)</f>
        <v>0</v>
      </c>
      <c r="F15" s="405">
        <f t="shared" si="7"/>
        <v>0</v>
      </c>
      <c r="G15" s="405">
        <f t="shared" si="7"/>
        <v>0</v>
      </c>
      <c r="H15" s="405">
        <f t="shared" si="7"/>
        <v>0</v>
      </c>
      <c r="I15" s="405">
        <f t="shared" si="7"/>
        <v>0</v>
      </c>
      <c r="J15" s="405">
        <f t="shared" si="7"/>
        <v>0</v>
      </c>
      <c r="K15" s="406">
        <f t="shared" si="7"/>
        <v>0</v>
      </c>
      <c r="L15" s="147"/>
      <c r="M15" s="147"/>
      <c r="N15" s="127" t="s">
        <v>148</v>
      </c>
    </row>
    <row r="16" spans="1:17" ht="15.75" thickBot="1">
      <c r="A16" s="142"/>
      <c r="B16" s="484"/>
      <c r="C16" s="485"/>
      <c r="D16" s="485"/>
      <c r="E16" s="486"/>
      <c r="F16" s="486"/>
      <c r="G16" s="486"/>
      <c r="H16" s="486"/>
      <c r="I16" s="486"/>
      <c r="J16" s="486"/>
      <c r="K16" s="383"/>
      <c r="L16" s="383"/>
      <c r="M16" s="147"/>
      <c r="N16" s="356">
        <v>5.0000000000000001E-3</v>
      </c>
    </row>
    <row r="17" spans="1:12">
      <c r="A17" s="142">
        <v>39814</v>
      </c>
      <c r="B17" s="266"/>
      <c r="C17" s="359">
        <f>SUM(B4:B$14)+B17</f>
        <v>0</v>
      </c>
      <c r="D17" s="360">
        <f>SUM(B4+B5+B6+B7+B8+B9+B10+B11+B12+B13+B14+B17)/12</f>
        <v>0</v>
      </c>
      <c r="E17" s="392">
        <f t="shared" ref="E17:E28" si="8">+((NOx*$B17)/1000)</f>
        <v>0</v>
      </c>
      <c r="F17" s="393">
        <f>+((SOx*$B17)/1000)*sulfur</f>
        <v>0</v>
      </c>
      <c r="G17" s="393">
        <f t="shared" ref="G17:G28" si="9">+((CO*$B17)/1000)</f>
        <v>0</v>
      </c>
      <c r="H17" s="393">
        <f t="shared" ref="H17:H28" si="10">+((PM*$B17)/1000)</f>
        <v>0</v>
      </c>
      <c r="I17" s="393">
        <f t="shared" ref="I17:I28" si="11">+((VOC*$B17)/1000)</f>
        <v>0</v>
      </c>
      <c r="J17" s="394">
        <f t="shared" ref="J17:J28" si="12">+((HAP*$B17)/1000)</f>
        <v>0</v>
      </c>
      <c r="K17" s="487">
        <f t="shared" ref="K17:K28" si="13">+((CO_2*$B17)/1000)</f>
        <v>0</v>
      </c>
    </row>
    <row r="18" spans="1:12">
      <c r="A18" s="142">
        <v>39845</v>
      </c>
      <c r="B18" s="266"/>
      <c r="C18" s="359">
        <f>SUM(B5:B14)+B17+B18</f>
        <v>0</v>
      </c>
      <c r="D18" s="360">
        <f>SUM(B5+B6+B7+B8+B9+B10+B11+B12+B13+B14+B17+B18)/12</f>
        <v>0</v>
      </c>
      <c r="E18" s="396">
        <f t="shared" si="8"/>
        <v>0</v>
      </c>
      <c r="F18" s="397">
        <f t="shared" ref="F18:F28" si="14">+((SOx*$B18)/1000)*sulfur</f>
        <v>0</v>
      </c>
      <c r="G18" s="397">
        <f t="shared" si="9"/>
        <v>0</v>
      </c>
      <c r="H18" s="397">
        <f t="shared" si="10"/>
        <v>0</v>
      </c>
      <c r="I18" s="397">
        <f t="shared" si="11"/>
        <v>0</v>
      </c>
      <c r="J18" s="397">
        <f t="shared" si="12"/>
        <v>0</v>
      </c>
      <c r="K18" s="477">
        <f t="shared" si="13"/>
        <v>0</v>
      </c>
    </row>
    <row r="19" spans="1:12">
      <c r="A19" s="142">
        <v>39873</v>
      </c>
      <c r="B19" s="266"/>
      <c r="C19" s="359">
        <f>SUM(B6:B14)+B17+B18+B19</f>
        <v>0</v>
      </c>
      <c r="D19" s="360">
        <f>SUM(B6+B7+B8+B9+B10+B11+B12+B13+B14+B17+B18+B19)/12</f>
        <v>0</v>
      </c>
      <c r="E19" s="396">
        <f t="shared" si="8"/>
        <v>0</v>
      </c>
      <c r="F19" s="397">
        <f t="shared" si="14"/>
        <v>0</v>
      </c>
      <c r="G19" s="397">
        <f t="shared" si="9"/>
        <v>0</v>
      </c>
      <c r="H19" s="397">
        <f t="shared" si="10"/>
        <v>0</v>
      </c>
      <c r="I19" s="397">
        <f t="shared" si="11"/>
        <v>0</v>
      </c>
      <c r="J19" s="397">
        <f t="shared" si="12"/>
        <v>0</v>
      </c>
      <c r="K19" s="477">
        <f t="shared" si="13"/>
        <v>0</v>
      </c>
    </row>
    <row r="20" spans="1:12">
      <c r="A20" s="142">
        <v>39904</v>
      </c>
      <c r="B20" s="266"/>
      <c r="C20" s="359">
        <f>SUM(B7:B14)+B17+B18+B19+B20</f>
        <v>0</v>
      </c>
      <c r="D20" s="360">
        <f>SUM(B7+B8+B9+B10+B11+B12+B13+B14+B17+B18+B19+B20)/12</f>
        <v>0</v>
      </c>
      <c r="E20" s="396">
        <f t="shared" si="8"/>
        <v>0</v>
      </c>
      <c r="F20" s="397">
        <f t="shared" si="14"/>
        <v>0</v>
      </c>
      <c r="G20" s="397">
        <f t="shared" si="9"/>
        <v>0</v>
      </c>
      <c r="H20" s="397">
        <f t="shared" si="10"/>
        <v>0</v>
      </c>
      <c r="I20" s="397">
        <f t="shared" si="11"/>
        <v>0</v>
      </c>
      <c r="J20" s="397">
        <f t="shared" si="12"/>
        <v>0</v>
      </c>
      <c r="K20" s="477">
        <f t="shared" si="13"/>
        <v>0</v>
      </c>
    </row>
    <row r="21" spans="1:12">
      <c r="A21" s="142">
        <v>39934</v>
      </c>
      <c r="B21" s="266"/>
      <c r="C21" s="359">
        <f>SUM(B8:B14)+B17+B18+B19+B20+B21</f>
        <v>0</v>
      </c>
      <c r="D21" s="360">
        <f>SUM(B8+B9+B10+B11+B12+B13+B14+B17+B18+B19+B20+B21)/12</f>
        <v>0</v>
      </c>
      <c r="E21" s="396">
        <f t="shared" si="8"/>
        <v>0</v>
      </c>
      <c r="F21" s="397">
        <f t="shared" si="14"/>
        <v>0</v>
      </c>
      <c r="G21" s="397">
        <f t="shared" si="9"/>
        <v>0</v>
      </c>
      <c r="H21" s="397">
        <f t="shared" si="10"/>
        <v>0</v>
      </c>
      <c r="I21" s="397">
        <f t="shared" si="11"/>
        <v>0</v>
      </c>
      <c r="J21" s="397">
        <f t="shared" si="12"/>
        <v>0</v>
      </c>
      <c r="K21" s="477">
        <f t="shared" si="13"/>
        <v>0</v>
      </c>
    </row>
    <row r="22" spans="1:12">
      <c r="A22" s="142">
        <v>39965</v>
      </c>
      <c r="B22" s="266"/>
      <c r="C22" s="359">
        <f>SUM(B9:B14)+B17+B18+B19+B20+B21+B22</f>
        <v>0</v>
      </c>
      <c r="D22" s="360">
        <f>SUM(B9+B10+B11+B12+B13+B14+B17+B18+B19+B20+B21+B22)/12</f>
        <v>0</v>
      </c>
      <c r="E22" s="396">
        <f t="shared" si="8"/>
        <v>0</v>
      </c>
      <c r="F22" s="397">
        <f t="shared" si="14"/>
        <v>0</v>
      </c>
      <c r="G22" s="397">
        <f t="shared" si="9"/>
        <v>0</v>
      </c>
      <c r="H22" s="397">
        <f t="shared" si="10"/>
        <v>0</v>
      </c>
      <c r="I22" s="397">
        <f t="shared" si="11"/>
        <v>0</v>
      </c>
      <c r="J22" s="397">
        <f t="shared" si="12"/>
        <v>0</v>
      </c>
      <c r="K22" s="477">
        <f t="shared" si="13"/>
        <v>0</v>
      </c>
    </row>
    <row r="23" spans="1:12">
      <c r="A23" s="142">
        <v>39995</v>
      </c>
      <c r="B23" s="266"/>
      <c r="C23" s="359">
        <f>SUM(B10:B14)+B17+B18+B19+B20+B21+B22+B23</f>
        <v>0</v>
      </c>
      <c r="D23" s="360">
        <f>SUM(B10+B11+B12+B13+B14+B17+B18+B19+B20+B21+B22+B23)/12</f>
        <v>0</v>
      </c>
      <c r="E23" s="396">
        <f t="shared" si="8"/>
        <v>0</v>
      </c>
      <c r="F23" s="397">
        <f t="shared" si="14"/>
        <v>0</v>
      </c>
      <c r="G23" s="397">
        <f t="shared" si="9"/>
        <v>0</v>
      </c>
      <c r="H23" s="397">
        <f t="shared" si="10"/>
        <v>0</v>
      </c>
      <c r="I23" s="397">
        <f t="shared" si="11"/>
        <v>0</v>
      </c>
      <c r="J23" s="397">
        <f t="shared" si="12"/>
        <v>0</v>
      </c>
      <c r="K23" s="477">
        <f t="shared" si="13"/>
        <v>0</v>
      </c>
    </row>
    <row r="24" spans="1:12">
      <c r="A24" s="142">
        <v>40026</v>
      </c>
      <c r="B24" s="266"/>
      <c r="C24" s="359">
        <f>SUM(B11:B14)+B17+B18+B19+B20+B21+B22+B23+B24</f>
        <v>0</v>
      </c>
      <c r="D24" s="360">
        <f>SUM(B11+B12+B13+B14+B17+B18+B19+B20+B21+B22+B23+B24)/12</f>
        <v>0</v>
      </c>
      <c r="E24" s="396">
        <f t="shared" si="8"/>
        <v>0</v>
      </c>
      <c r="F24" s="397">
        <f t="shared" si="14"/>
        <v>0</v>
      </c>
      <c r="G24" s="397">
        <f t="shared" si="9"/>
        <v>0</v>
      </c>
      <c r="H24" s="397">
        <f t="shared" si="10"/>
        <v>0</v>
      </c>
      <c r="I24" s="397">
        <f t="shared" si="11"/>
        <v>0</v>
      </c>
      <c r="J24" s="397">
        <f t="shared" si="12"/>
        <v>0</v>
      </c>
      <c r="K24" s="477">
        <f t="shared" si="13"/>
        <v>0</v>
      </c>
    </row>
    <row r="25" spans="1:12">
      <c r="A25" s="142">
        <v>40057</v>
      </c>
      <c r="B25" s="266"/>
      <c r="C25" s="359">
        <f>SUM(B12:B14)+B17+B18+B19+B20+B21+B22+B23+B24+B25</f>
        <v>0</v>
      </c>
      <c r="D25" s="360">
        <f>SUM(B12+B13+B14+B17+B18+B19+B20+B21+B22+B23+B24+B25)/12</f>
        <v>0</v>
      </c>
      <c r="E25" s="396">
        <f t="shared" si="8"/>
        <v>0</v>
      </c>
      <c r="F25" s="397">
        <f t="shared" si="14"/>
        <v>0</v>
      </c>
      <c r="G25" s="397">
        <f t="shared" si="9"/>
        <v>0</v>
      </c>
      <c r="H25" s="397">
        <f t="shared" si="10"/>
        <v>0</v>
      </c>
      <c r="I25" s="397">
        <f t="shared" si="11"/>
        <v>0</v>
      </c>
      <c r="J25" s="397">
        <f t="shared" si="12"/>
        <v>0</v>
      </c>
      <c r="K25" s="477">
        <f t="shared" si="13"/>
        <v>0</v>
      </c>
    </row>
    <row r="26" spans="1:12">
      <c r="A26" s="142">
        <v>40087</v>
      </c>
      <c r="B26" s="266"/>
      <c r="C26" s="359">
        <f>SUM(B13:B14)+B17+B18+B19+B20+B21+B22+B23+B24+B25+B26</f>
        <v>0</v>
      </c>
      <c r="D26" s="360">
        <f>SUM(B13+B14+B17+B18+B19+B20+B21+B22+B23+B24+B25+B26)/12</f>
        <v>0</v>
      </c>
      <c r="E26" s="396">
        <f t="shared" si="8"/>
        <v>0</v>
      </c>
      <c r="F26" s="397">
        <f t="shared" si="14"/>
        <v>0</v>
      </c>
      <c r="G26" s="397">
        <f t="shared" si="9"/>
        <v>0</v>
      </c>
      <c r="H26" s="397">
        <f t="shared" si="10"/>
        <v>0</v>
      </c>
      <c r="I26" s="397">
        <f t="shared" si="11"/>
        <v>0</v>
      </c>
      <c r="J26" s="397">
        <f t="shared" si="12"/>
        <v>0</v>
      </c>
      <c r="K26" s="477">
        <f t="shared" si="13"/>
        <v>0</v>
      </c>
    </row>
    <row r="27" spans="1:12">
      <c r="A27" s="142">
        <v>40118</v>
      </c>
      <c r="B27" s="266"/>
      <c r="C27" s="359">
        <f>+B14+B17+B18+B19+B20+B21+B22+B23+B24+B25+B26+B27</f>
        <v>0</v>
      </c>
      <c r="D27" s="360">
        <f>SUM(B14+B17+B18+B19+B20+B21+B22+B23+B24+B25+B26+B27)/12</f>
        <v>0</v>
      </c>
      <c r="E27" s="396">
        <f t="shared" si="8"/>
        <v>0</v>
      </c>
      <c r="F27" s="397">
        <f t="shared" si="14"/>
        <v>0</v>
      </c>
      <c r="G27" s="397">
        <f t="shared" si="9"/>
        <v>0</v>
      </c>
      <c r="H27" s="397">
        <f t="shared" si="10"/>
        <v>0</v>
      </c>
      <c r="I27" s="397">
        <f t="shared" si="11"/>
        <v>0</v>
      </c>
      <c r="J27" s="397">
        <f t="shared" si="12"/>
        <v>0</v>
      </c>
      <c r="K27" s="477">
        <f t="shared" si="13"/>
        <v>0</v>
      </c>
    </row>
    <row r="28" spans="1:12" ht="15.75" thickBot="1">
      <c r="A28" s="142">
        <v>40148</v>
      </c>
      <c r="B28" s="267"/>
      <c r="C28" s="361">
        <f>SUM(B17:B28)</f>
        <v>0</v>
      </c>
      <c r="D28" s="365">
        <f>SUM(B17+B18+B19+B20+B21+B22+B23+B24+B25+B26+B27+B28)/12</f>
        <v>0</v>
      </c>
      <c r="E28" s="400">
        <f t="shared" si="8"/>
        <v>0</v>
      </c>
      <c r="F28" s="401">
        <f t="shared" si="14"/>
        <v>0</v>
      </c>
      <c r="G28" s="401">
        <f t="shared" si="9"/>
        <v>0</v>
      </c>
      <c r="H28" s="401">
        <f t="shared" si="10"/>
        <v>0</v>
      </c>
      <c r="I28" s="401">
        <f t="shared" si="11"/>
        <v>0</v>
      </c>
      <c r="J28" s="401">
        <f t="shared" si="12"/>
        <v>0</v>
      </c>
      <c r="K28" s="483">
        <f t="shared" si="13"/>
        <v>0</v>
      </c>
    </row>
    <row r="29" spans="1:12" ht="16.5" thickTop="1" thickBot="1">
      <c r="A29" s="148" t="s">
        <v>24</v>
      </c>
      <c r="B29" s="268">
        <f>SUM(B17:B28)</f>
        <v>0</v>
      </c>
      <c r="C29" s="363">
        <f>SUM(C17:C28)</f>
        <v>0</v>
      </c>
      <c r="D29" s="364"/>
      <c r="E29" s="404">
        <f t="shared" ref="E29:K29" si="15">SUM(E17:E28)</f>
        <v>0</v>
      </c>
      <c r="F29" s="405">
        <f t="shared" si="15"/>
        <v>0</v>
      </c>
      <c r="G29" s="405">
        <f t="shared" si="15"/>
        <v>0</v>
      </c>
      <c r="H29" s="405">
        <f t="shared" si="15"/>
        <v>0</v>
      </c>
      <c r="I29" s="405">
        <f t="shared" si="15"/>
        <v>0</v>
      </c>
      <c r="J29" s="405">
        <f t="shared" si="15"/>
        <v>0</v>
      </c>
      <c r="K29" s="406">
        <f t="shared" si="15"/>
        <v>0</v>
      </c>
    </row>
    <row r="30" spans="1:12" ht="15.75" thickBot="1">
      <c r="A30" s="142"/>
      <c r="B30" s="484"/>
      <c r="C30" s="485"/>
      <c r="D30" s="485"/>
      <c r="E30" s="486"/>
      <c r="F30" s="486"/>
      <c r="G30" s="486"/>
      <c r="H30" s="486"/>
      <c r="I30" s="486"/>
      <c r="J30" s="486"/>
      <c r="K30" s="383"/>
      <c r="L30" s="383"/>
    </row>
    <row r="31" spans="1:12">
      <c r="A31" s="142">
        <v>40179</v>
      </c>
      <c r="B31" s="266"/>
      <c r="C31" s="359">
        <f>SUM(B18:B28)+B31</f>
        <v>0</v>
      </c>
      <c r="D31" s="360">
        <f>SUM(B18+B19+B20+B21+B22+B23+B24+B25+B26+B27+B28+B31)/12</f>
        <v>0</v>
      </c>
      <c r="E31" s="392">
        <f t="shared" ref="E31:E42" si="16">+((NOx*$B31)/1000)</f>
        <v>0</v>
      </c>
      <c r="F31" s="393">
        <f>+((SOx*$B31)/1000)*sulfur</f>
        <v>0</v>
      </c>
      <c r="G31" s="393">
        <f t="shared" ref="G31:G42" si="17">+((CO*$B31)/1000)</f>
        <v>0</v>
      </c>
      <c r="H31" s="393">
        <f t="shared" ref="H31:H42" si="18">+((PM*$B31)/1000)</f>
        <v>0</v>
      </c>
      <c r="I31" s="393">
        <f t="shared" ref="I31:I42" si="19">+((VOC*$B31)/1000)</f>
        <v>0</v>
      </c>
      <c r="J31" s="394">
        <f t="shared" ref="J31:J42" si="20">+((HAP*$B31)/1000)</f>
        <v>0</v>
      </c>
      <c r="K31" s="487">
        <f t="shared" ref="K31:K42" si="21">+((CO_2*$B31)/1000)</f>
        <v>0</v>
      </c>
    </row>
    <row r="32" spans="1:12">
      <c r="A32" s="142">
        <v>40210</v>
      </c>
      <c r="B32" s="266"/>
      <c r="C32" s="359">
        <f>SUM(B19:B28)+B31+B32</f>
        <v>0</v>
      </c>
      <c r="D32" s="360">
        <f>SUM(B19+B20+B21+B22+B23+B24+B25+B26+B27+B28+B31+B32)/12</f>
        <v>0</v>
      </c>
      <c r="E32" s="396">
        <f t="shared" si="16"/>
        <v>0</v>
      </c>
      <c r="F32" s="397">
        <f t="shared" ref="F32:F42" si="22">+((SOx*$B32)/1000)*sulfur</f>
        <v>0</v>
      </c>
      <c r="G32" s="397">
        <f t="shared" si="17"/>
        <v>0</v>
      </c>
      <c r="H32" s="397">
        <f t="shared" si="18"/>
        <v>0</v>
      </c>
      <c r="I32" s="397">
        <f t="shared" si="19"/>
        <v>0</v>
      </c>
      <c r="J32" s="397">
        <f t="shared" si="20"/>
        <v>0</v>
      </c>
      <c r="K32" s="477">
        <f t="shared" si="21"/>
        <v>0</v>
      </c>
    </row>
    <row r="33" spans="1:12">
      <c r="A33" s="142">
        <v>40238</v>
      </c>
      <c r="B33" s="266"/>
      <c r="C33" s="359">
        <f>SUM(B20:B28)+B31+B32+B33</f>
        <v>0</v>
      </c>
      <c r="D33" s="360">
        <f>SUM(B20+B21+B22+B23+B24+B25+B26+B27+B28+B31+B32+B33)/12</f>
        <v>0</v>
      </c>
      <c r="E33" s="396">
        <f t="shared" si="16"/>
        <v>0</v>
      </c>
      <c r="F33" s="397">
        <f t="shared" si="22"/>
        <v>0</v>
      </c>
      <c r="G33" s="397">
        <f t="shared" si="17"/>
        <v>0</v>
      </c>
      <c r="H33" s="397">
        <f t="shared" si="18"/>
        <v>0</v>
      </c>
      <c r="I33" s="397">
        <f t="shared" si="19"/>
        <v>0</v>
      </c>
      <c r="J33" s="397">
        <f t="shared" si="20"/>
        <v>0</v>
      </c>
      <c r="K33" s="477">
        <f t="shared" si="21"/>
        <v>0</v>
      </c>
    </row>
    <row r="34" spans="1:12">
      <c r="A34" s="142">
        <v>40269</v>
      </c>
      <c r="B34" s="266"/>
      <c r="C34" s="359">
        <f>SUM(B21:B28)+B31+B32+B33+B34</f>
        <v>0</v>
      </c>
      <c r="D34" s="360">
        <f>SUM(B21+B22+B23+B24+B25+B26+B27+B28+B31+B32+B33+B34)/12</f>
        <v>0</v>
      </c>
      <c r="E34" s="396">
        <f t="shared" si="16"/>
        <v>0</v>
      </c>
      <c r="F34" s="397">
        <f t="shared" si="22"/>
        <v>0</v>
      </c>
      <c r="G34" s="397">
        <f t="shared" si="17"/>
        <v>0</v>
      </c>
      <c r="H34" s="397">
        <f t="shared" si="18"/>
        <v>0</v>
      </c>
      <c r="I34" s="397">
        <f t="shared" si="19"/>
        <v>0</v>
      </c>
      <c r="J34" s="397">
        <f t="shared" si="20"/>
        <v>0</v>
      </c>
      <c r="K34" s="477">
        <f t="shared" si="21"/>
        <v>0</v>
      </c>
    </row>
    <row r="35" spans="1:12">
      <c r="A35" s="142">
        <v>40299</v>
      </c>
      <c r="B35" s="266"/>
      <c r="C35" s="359">
        <f>SUM(B22:B28)+B31+B32+B33+B34+B35</f>
        <v>0</v>
      </c>
      <c r="D35" s="360">
        <f>SUM(B22+B23+B24+B25+B26+B27+B28+B31+B32+B33+B34+B35)/12</f>
        <v>0</v>
      </c>
      <c r="E35" s="396">
        <f t="shared" si="16"/>
        <v>0</v>
      </c>
      <c r="F35" s="397">
        <f t="shared" si="22"/>
        <v>0</v>
      </c>
      <c r="G35" s="397">
        <f t="shared" si="17"/>
        <v>0</v>
      </c>
      <c r="H35" s="397">
        <f t="shared" si="18"/>
        <v>0</v>
      </c>
      <c r="I35" s="397">
        <f t="shared" si="19"/>
        <v>0</v>
      </c>
      <c r="J35" s="397">
        <f t="shared" si="20"/>
        <v>0</v>
      </c>
      <c r="K35" s="477">
        <f t="shared" si="21"/>
        <v>0</v>
      </c>
    </row>
    <row r="36" spans="1:12">
      <c r="A36" s="142">
        <v>40330</v>
      </c>
      <c r="B36" s="266"/>
      <c r="C36" s="359">
        <f>SUM(B23:B28)+B31+B32+B33+B34+B35+B36</f>
        <v>0</v>
      </c>
      <c r="D36" s="360">
        <f>SUM(B23+B24+B25+B26+B27+B28+B31+B32+B33+B34+B35+B36)/12</f>
        <v>0</v>
      </c>
      <c r="E36" s="396">
        <f t="shared" si="16"/>
        <v>0</v>
      </c>
      <c r="F36" s="397">
        <f t="shared" si="22"/>
        <v>0</v>
      </c>
      <c r="G36" s="397">
        <f t="shared" si="17"/>
        <v>0</v>
      </c>
      <c r="H36" s="397">
        <f t="shared" si="18"/>
        <v>0</v>
      </c>
      <c r="I36" s="397">
        <f t="shared" si="19"/>
        <v>0</v>
      </c>
      <c r="J36" s="397">
        <f t="shared" si="20"/>
        <v>0</v>
      </c>
      <c r="K36" s="477">
        <f t="shared" si="21"/>
        <v>0</v>
      </c>
    </row>
    <row r="37" spans="1:12">
      <c r="A37" s="142">
        <v>40360</v>
      </c>
      <c r="B37" s="266"/>
      <c r="C37" s="359">
        <f>SUM(B24:B28)+B31+B32+B33+B34+B35+B36+B37</f>
        <v>0</v>
      </c>
      <c r="D37" s="360">
        <f>SUM(B24+B25+B26+B27+B28+B31+B32+B33+B34+B35+B36+B37)/12</f>
        <v>0</v>
      </c>
      <c r="E37" s="396">
        <f t="shared" si="16"/>
        <v>0</v>
      </c>
      <c r="F37" s="397">
        <f t="shared" si="22"/>
        <v>0</v>
      </c>
      <c r="G37" s="397">
        <f t="shared" si="17"/>
        <v>0</v>
      </c>
      <c r="H37" s="397">
        <f t="shared" si="18"/>
        <v>0</v>
      </c>
      <c r="I37" s="397">
        <f t="shared" si="19"/>
        <v>0</v>
      </c>
      <c r="J37" s="397">
        <f t="shared" si="20"/>
        <v>0</v>
      </c>
      <c r="K37" s="477">
        <f t="shared" si="21"/>
        <v>0</v>
      </c>
    </row>
    <row r="38" spans="1:12">
      <c r="A38" s="142">
        <v>40391</v>
      </c>
      <c r="B38" s="266"/>
      <c r="C38" s="359">
        <f>SUM(B25:B28)+B31+B32+B33+B34+B35+B36+B37+B38</f>
        <v>0</v>
      </c>
      <c r="D38" s="360">
        <f>SUM(B25+B26+B27+B28+B31+B32+B33+B34+B35+B36+B37+B38)/12</f>
        <v>0</v>
      </c>
      <c r="E38" s="396">
        <f t="shared" si="16"/>
        <v>0</v>
      </c>
      <c r="F38" s="397">
        <f t="shared" si="22"/>
        <v>0</v>
      </c>
      <c r="G38" s="397">
        <f t="shared" si="17"/>
        <v>0</v>
      </c>
      <c r="H38" s="397">
        <f t="shared" si="18"/>
        <v>0</v>
      </c>
      <c r="I38" s="397">
        <f t="shared" si="19"/>
        <v>0</v>
      </c>
      <c r="J38" s="397">
        <f t="shared" si="20"/>
        <v>0</v>
      </c>
      <c r="K38" s="477">
        <f t="shared" si="21"/>
        <v>0</v>
      </c>
    </row>
    <row r="39" spans="1:12">
      <c r="A39" s="142">
        <v>40422</v>
      </c>
      <c r="B39" s="266"/>
      <c r="C39" s="359">
        <f>SUM(B26:B28)+B31+B32+B33+B34+B35+B36+B37+B38+B39</f>
        <v>0</v>
      </c>
      <c r="D39" s="360">
        <f>SUM(B26+B27+B28+B31+B32+B33+B34+B35+B36+B37+B38+B39)/12</f>
        <v>0</v>
      </c>
      <c r="E39" s="396">
        <f t="shared" si="16"/>
        <v>0</v>
      </c>
      <c r="F39" s="397">
        <f t="shared" si="22"/>
        <v>0</v>
      </c>
      <c r="G39" s="397">
        <f t="shared" si="17"/>
        <v>0</v>
      </c>
      <c r="H39" s="397">
        <f t="shared" si="18"/>
        <v>0</v>
      </c>
      <c r="I39" s="397">
        <f t="shared" si="19"/>
        <v>0</v>
      </c>
      <c r="J39" s="397">
        <f t="shared" si="20"/>
        <v>0</v>
      </c>
      <c r="K39" s="477">
        <f t="shared" si="21"/>
        <v>0</v>
      </c>
    </row>
    <row r="40" spans="1:12">
      <c r="A40" s="142">
        <v>40452</v>
      </c>
      <c r="B40" s="266"/>
      <c r="C40" s="359">
        <f>SUM(B27:B28)+B31+B32+B33+B34+B35+B36+B37+B38+B39+B40</f>
        <v>0</v>
      </c>
      <c r="D40" s="360">
        <f>SUM(B27+B28+B31+B32+B33+B34+B35+B36+B37+B38+B39+B40)/12</f>
        <v>0</v>
      </c>
      <c r="E40" s="396">
        <f t="shared" si="16"/>
        <v>0</v>
      </c>
      <c r="F40" s="397">
        <f t="shared" si="22"/>
        <v>0</v>
      </c>
      <c r="G40" s="397">
        <f t="shared" si="17"/>
        <v>0</v>
      </c>
      <c r="H40" s="397">
        <f t="shared" si="18"/>
        <v>0</v>
      </c>
      <c r="I40" s="397">
        <f t="shared" si="19"/>
        <v>0</v>
      </c>
      <c r="J40" s="397">
        <f t="shared" si="20"/>
        <v>0</v>
      </c>
      <c r="K40" s="477">
        <f t="shared" si="21"/>
        <v>0</v>
      </c>
    </row>
    <row r="41" spans="1:12">
      <c r="A41" s="142">
        <v>40483</v>
      </c>
      <c r="B41" s="266"/>
      <c r="C41" s="359">
        <f>+B28+B31+B32+B33+B34+B35+B36+B37+B38+B39+B40+B41</f>
        <v>0</v>
      </c>
      <c r="D41" s="360">
        <f>SUM(B28+B31+B32+B33+B34+B35+B36+B37+B38+B39+B40+B41)/12</f>
        <v>0</v>
      </c>
      <c r="E41" s="396">
        <f t="shared" si="16"/>
        <v>0</v>
      </c>
      <c r="F41" s="397">
        <f t="shared" si="22"/>
        <v>0</v>
      </c>
      <c r="G41" s="397">
        <f t="shared" si="17"/>
        <v>0</v>
      </c>
      <c r="H41" s="397">
        <f t="shared" si="18"/>
        <v>0</v>
      </c>
      <c r="I41" s="397">
        <f t="shared" si="19"/>
        <v>0</v>
      </c>
      <c r="J41" s="397">
        <f t="shared" si="20"/>
        <v>0</v>
      </c>
      <c r="K41" s="477">
        <f t="shared" si="21"/>
        <v>0</v>
      </c>
    </row>
    <row r="42" spans="1:12" ht="15.75" thickBot="1">
      <c r="A42" s="142">
        <v>40513</v>
      </c>
      <c r="B42" s="267"/>
      <c r="C42" s="361">
        <f>SUM(B31:B42)</f>
        <v>0</v>
      </c>
      <c r="D42" s="365">
        <f>SUM(B31+B32+B33+B34+B35+B36+B37+B38+B39+B40+B41+B42)/12</f>
        <v>0</v>
      </c>
      <c r="E42" s="400">
        <f t="shared" si="16"/>
        <v>0</v>
      </c>
      <c r="F42" s="401">
        <f t="shared" si="22"/>
        <v>0</v>
      </c>
      <c r="G42" s="401">
        <f t="shared" si="17"/>
        <v>0</v>
      </c>
      <c r="H42" s="401">
        <f t="shared" si="18"/>
        <v>0</v>
      </c>
      <c r="I42" s="401">
        <f t="shared" si="19"/>
        <v>0</v>
      </c>
      <c r="J42" s="401">
        <f t="shared" si="20"/>
        <v>0</v>
      </c>
      <c r="K42" s="483">
        <f t="shared" si="21"/>
        <v>0</v>
      </c>
    </row>
    <row r="43" spans="1:12" ht="16.5" thickTop="1" thickBot="1">
      <c r="A43" s="148" t="s">
        <v>24</v>
      </c>
      <c r="B43" s="268">
        <f>SUM(B31:B42)</f>
        <v>0</v>
      </c>
      <c r="C43" s="363">
        <f>SUM(C31:C42)</f>
        <v>0</v>
      </c>
      <c r="D43" s="364"/>
      <c r="E43" s="404">
        <f t="shared" ref="E43:K43" si="23">SUM(E31:E42)</f>
        <v>0</v>
      </c>
      <c r="F43" s="405">
        <f t="shared" si="23"/>
        <v>0</v>
      </c>
      <c r="G43" s="405">
        <f t="shared" si="23"/>
        <v>0</v>
      </c>
      <c r="H43" s="405">
        <f t="shared" si="23"/>
        <v>0</v>
      </c>
      <c r="I43" s="405">
        <f t="shared" si="23"/>
        <v>0</v>
      </c>
      <c r="J43" s="405">
        <f t="shared" si="23"/>
        <v>0</v>
      </c>
      <c r="K43" s="406">
        <f t="shared" si="23"/>
        <v>0</v>
      </c>
    </row>
    <row r="44" spans="1:12" ht="15.75" thickBot="1">
      <c r="A44" s="142"/>
      <c r="B44" s="484"/>
      <c r="C44" s="485"/>
      <c r="D44" s="485"/>
      <c r="E44" s="486"/>
      <c r="F44" s="486"/>
      <c r="G44" s="486"/>
      <c r="H44" s="486"/>
      <c r="I44" s="486"/>
      <c r="J44" s="486"/>
      <c r="K44" s="383"/>
      <c r="L44" s="383"/>
    </row>
    <row r="45" spans="1:12">
      <c r="A45" s="142">
        <v>40544</v>
      </c>
      <c r="B45" s="266"/>
      <c r="C45" s="359">
        <f>SUM(B32:B42)+B45</f>
        <v>0</v>
      </c>
      <c r="D45" s="360">
        <f>SUM(B32+B33+B34+B35+B36+B37+B38+B39+B40+B41+B42+B45)/12</f>
        <v>0</v>
      </c>
      <c r="E45" s="392">
        <f t="shared" ref="E45:E56" si="24">+((NOx*$B45)/1000)</f>
        <v>0</v>
      </c>
      <c r="F45" s="393">
        <f>+((SOx*$B45)/1000)*sulfur</f>
        <v>0</v>
      </c>
      <c r="G45" s="393">
        <f t="shared" ref="G45:G56" si="25">+((CO*$B45)/1000)</f>
        <v>0</v>
      </c>
      <c r="H45" s="393">
        <f t="shared" ref="H45:H56" si="26">+((PM*$B45)/1000)</f>
        <v>0</v>
      </c>
      <c r="I45" s="393">
        <f t="shared" ref="I45:I56" si="27">+((VOC*$B45)/1000)</f>
        <v>0</v>
      </c>
      <c r="J45" s="394">
        <f t="shared" ref="J45:J56" si="28">+((HAP*$B45)/1000)</f>
        <v>0</v>
      </c>
      <c r="K45" s="487">
        <f t="shared" ref="K45:K56" si="29">+((CO_2*$B45)/1000)</f>
        <v>0</v>
      </c>
    </row>
    <row r="46" spans="1:12">
      <c r="A46" s="142">
        <v>40575</v>
      </c>
      <c r="B46" s="266"/>
      <c r="C46" s="359">
        <f>SUM(B33:B42)+B45+B46</f>
        <v>0</v>
      </c>
      <c r="D46" s="360">
        <f>SUM(B33+B34+B35+B36+B37+B38+B39+B40+B41+B42+B45+B46)/12</f>
        <v>0</v>
      </c>
      <c r="E46" s="396">
        <f t="shared" si="24"/>
        <v>0</v>
      </c>
      <c r="F46" s="397">
        <f t="shared" ref="F46:F56" si="30">+((SOx*$B46)/1000)*sulfur</f>
        <v>0</v>
      </c>
      <c r="G46" s="397">
        <f t="shared" si="25"/>
        <v>0</v>
      </c>
      <c r="H46" s="397">
        <f t="shared" si="26"/>
        <v>0</v>
      </c>
      <c r="I46" s="397">
        <f t="shared" si="27"/>
        <v>0</v>
      </c>
      <c r="J46" s="397">
        <f t="shared" si="28"/>
        <v>0</v>
      </c>
      <c r="K46" s="477">
        <f t="shared" si="29"/>
        <v>0</v>
      </c>
    </row>
    <row r="47" spans="1:12">
      <c r="A47" s="142">
        <v>40603</v>
      </c>
      <c r="B47" s="266"/>
      <c r="C47" s="359">
        <f>SUM(B34:B42)+B45+B46+B47</f>
        <v>0</v>
      </c>
      <c r="D47" s="360">
        <f>SUM(B34+B35+B36+B37+B38+B39+B40+B41+B42+B45+B46+B47)/12</f>
        <v>0</v>
      </c>
      <c r="E47" s="396">
        <f t="shared" si="24"/>
        <v>0</v>
      </c>
      <c r="F47" s="397">
        <f t="shared" si="30"/>
        <v>0</v>
      </c>
      <c r="G47" s="397">
        <f t="shared" si="25"/>
        <v>0</v>
      </c>
      <c r="H47" s="397">
        <f t="shared" si="26"/>
        <v>0</v>
      </c>
      <c r="I47" s="397">
        <f t="shared" si="27"/>
        <v>0</v>
      </c>
      <c r="J47" s="397">
        <f t="shared" si="28"/>
        <v>0</v>
      </c>
      <c r="K47" s="477">
        <f t="shared" si="29"/>
        <v>0</v>
      </c>
    </row>
    <row r="48" spans="1:12">
      <c r="A48" s="142">
        <v>40634</v>
      </c>
      <c r="B48" s="266"/>
      <c r="C48" s="359">
        <f>SUM(B35:B42)+B45+B46+B47+B48</f>
        <v>0</v>
      </c>
      <c r="D48" s="360">
        <f>SUM(B35+B36+B37+B38+B39+B40+B41+B42+B45+B46+B47+B48)/12</f>
        <v>0</v>
      </c>
      <c r="E48" s="396">
        <f t="shared" si="24"/>
        <v>0</v>
      </c>
      <c r="F48" s="397">
        <f t="shared" si="30"/>
        <v>0</v>
      </c>
      <c r="G48" s="397">
        <f t="shared" si="25"/>
        <v>0</v>
      </c>
      <c r="H48" s="397">
        <f t="shared" si="26"/>
        <v>0</v>
      </c>
      <c r="I48" s="397">
        <f t="shared" si="27"/>
        <v>0</v>
      </c>
      <c r="J48" s="397">
        <f t="shared" si="28"/>
        <v>0</v>
      </c>
      <c r="K48" s="477">
        <f t="shared" si="29"/>
        <v>0</v>
      </c>
    </row>
    <row r="49" spans="1:12">
      <c r="A49" s="142">
        <v>40664</v>
      </c>
      <c r="B49" s="266"/>
      <c r="C49" s="359">
        <f>SUM(B36:B42)+B45+B46+B47+B48+B49</f>
        <v>0</v>
      </c>
      <c r="D49" s="360">
        <f>SUM(B36+B37+B38+B39+B40+B41+B42+B45+B46+B47+B48+B49)/12</f>
        <v>0</v>
      </c>
      <c r="E49" s="396">
        <f t="shared" si="24"/>
        <v>0</v>
      </c>
      <c r="F49" s="397">
        <f t="shared" si="30"/>
        <v>0</v>
      </c>
      <c r="G49" s="397">
        <f t="shared" si="25"/>
        <v>0</v>
      </c>
      <c r="H49" s="397">
        <f t="shared" si="26"/>
        <v>0</v>
      </c>
      <c r="I49" s="397">
        <f t="shared" si="27"/>
        <v>0</v>
      </c>
      <c r="J49" s="397">
        <f t="shared" si="28"/>
        <v>0</v>
      </c>
      <c r="K49" s="477">
        <f t="shared" si="29"/>
        <v>0</v>
      </c>
    </row>
    <row r="50" spans="1:12">
      <c r="A50" s="142">
        <v>40695</v>
      </c>
      <c r="B50" s="266"/>
      <c r="C50" s="359">
        <f>SUM(B37:B42)+B45+B46+B47+B48+B49+B50</f>
        <v>0</v>
      </c>
      <c r="D50" s="360">
        <f>SUM(B37+B38+B39+B40+B41+B42+B45+B46+B47+B48+B49+B50)/12</f>
        <v>0</v>
      </c>
      <c r="E50" s="396">
        <f t="shared" si="24"/>
        <v>0</v>
      </c>
      <c r="F50" s="397">
        <f t="shared" si="30"/>
        <v>0</v>
      </c>
      <c r="G50" s="397">
        <f t="shared" si="25"/>
        <v>0</v>
      </c>
      <c r="H50" s="397">
        <f t="shared" si="26"/>
        <v>0</v>
      </c>
      <c r="I50" s="397">
        <f t="shared" si="27"/>
        <v>0</v>
      </c>
      <c r="J50" s="397">
        <f t="shared" si="28"/>
        <v>0</v>
      </c>
      <c r="K50" s="477">
        <f t="shared" si="29"/>
        <v>0</v>
      </c>
    </row>
    <row r="51" spans="1:12">
      <c r="A51" s="142">
        <v>40725</v>
      </c>
      <c r="B51" s="266"/>
      <c r="C51" s="359">
        <f>SUM(B38:B42)+B45+B46+B47+B48+B49+B50+B51</f>
        <v>0</v>
      </c>
      <c r="D51" s="360">
        <f>SUM(B38+B39+B40+B41+B42+B45+B46+B47+B48+B49+B50+B51)/12</f>
        <v>0</v>
      </c>
      <c r="E51" s="396">
        <f t="shared" si="24"/>
        <v>0</v>
      </c>
      <c r="F51" s="397">
        <f t="shared" si="30"/>
        <v>0</v>
      </c>
      <c r="G51" s="397">
        <f t="shared" si="25"/>
        <v>0</v>
      </c>
      <c r="H51" s="397">
        <f t="shared" si="26"/>
        <v>0</v>
      </c>
      <c r="I51" s="397">
        <f t="shared" si="27"/>
        <v>0</v>
      </c>
      <c r="J51" s="397">
        <f t="shared" si="28"/>
        <v>0</v>
      </c>
      <c r="K51" s="477">
        <f t="shared" si="29"/>
        <v>0</v>
      </c>
    </row>
    <row r="52" spans="1:12">
      <c r="A52" s="142">
        <v>40756</v>
      </c>
      <c r="B52" s="266"/>
      <c r="C52" s="359">
        <f>SUM(B39:B42)+B45+B46+B47+B48+B49+B50+B51+B52</f>
        <v>0</v>
      </c>
      <c r="D52" s="360">
        <f>SUM(B39+B40+B41+B42+B45+B46+B47+B48+B49+B50+B51+B52)/12</f>
        <v>0</v>
      </c>
      <c r="E52" s="396">
        <f t="shared" si="24"/>
        <v>0</v>
      </c>
      <c r="F52" s="397">
        <f t="shared" si="30"/>
        <v>0</v>
      </c>
      <c r="G52" s="397">
        <f t="shared" si="25"/>
        <v>0</v>
      </c>
      <c r="H52" s="397">
        <f t="shared" si="26"/>
        <v>0</v>
      </c>
      <c r="I52" s="397">
        <f t="shared" si="27"/>
        <v>0</v>
      </c>
      <c r="J52" s="397">
        <f t="shared" si="28"/>
        <v>0</v>
      </c>
      <c r="K52" s="477">
        <f t="shared" si="29"/>
        <v>0</v>
      </c>
    </row>
    <row r="53" spans="1:12">
      <c r="A53" s="142">
        <v>40787</v>
      </c>
      <c r="B53" s="266"/>
      <c r="C53" s="359">
        <f>SUM(B40:B42)+B45+B46+B47+B48+B49+B50+B51+B52+B53</f>
        <v>0</v>
      </c>
      <c r="D53" s="360">
        <f>SUM(B40+B41+B42+B45+B46+B47+B48+B49+B50+B51+B52+B53)/12</f>
        <v>0</v>
      </c>
      <c r="E53" s="396">
        <f t="shared" si="24"/>
        <v>0</v>
      </c>
      <c r="F53" s="397">
        <f t="shared" si="30"/>
        <v>0</v>
      </c>
      <c r="G53" s="397">
        <f t="shared" si="25"/>
        <v>0</v>
      </c>
      <c r="H53" s="397">
        <f t="shared" si="26"/>
        <v>0</v>
      </c>
      <c r="I53" s="397">
        <f t="shared" si="27"/>
        <v>0</v>
      </c>
      <c r="J53" s="397">
        <f t="shared" si="28"/>
        <v>0</v>
      </c>
      <c r="K53" s="477">
        <f t="shared" si="29"/>
        <v>0</v>
      </c>
    </row>
    <row r="54" spans="1:12">
      <c r="A54" s="142">
        <v>40817</v>
      </c>
      <c r="B54" s="266"/>
      <c r="C54" s="359">
        <f>SUM(B41:B42)+B45+B46+B47+B48+B49+B50+B51+B52+B53+B54</f>
        <v>0</v>
      </c>
      <c r="D54" s="360">
        <f>SUM(B41+B42+B45+B46+B47+B48+B49+B50+B51+B52+B53+B54)/12</f>
        <v>0</v>
      </c>
      <c r="E54" s="396">
        <f t="shared" si="24"/>
        <v>0</v>
      </c>
      <c r="F54" s="397">
        <f t="shared" si="30"/>
        <v>0</v>
      </c>
      <c r="G54" s="397">
        <f t="shared" si="25"/>
        <v>0</v>
      </c>
      <c r="H54" s="397">
        <f t="shared" si="26"/>
        <v>0</v>
      </c>
      <c r="I54" s="397">
        <f t="shared" si="27"/>
        <v>0</v>
      </c>
      <c r="J54" s="397">
        <f t="shared" si="28"/>
        <v>0</v>
      </c>
      <c r="K54" s="477">
        <f t="shared" si="29"/>
        <v>0</v>
      </c>
    </row>
    <row r="55" spans="1:12">
      <c r="A55" s="142">
        <v>40848</v>
      </c>
      <c r="B55" s="266"/>
      <c r="C55" s="359">
        <f>+B42+B45+B46+B47+B48+B49+B50+B51+B52+B53+B54+B55</f>
        <v>0</v>
      </c>
      <c r="D55" s="360">
        <f>SUM(B42+B45+B46+B47+B48+B49+B50+B51+B52+B53+B54+B55)/12</f>
        <v>0</v>
      </c>
      <c r="E55" s="396">
        <f t="shared" si="24"/>
        <v>0</v>
      </c>
      <c r="F55" s="397">
        <f t="shared" si="30"/>
        <v>0</v>
      </c>
      <c r="G55" s="397">
        <f t="shared" si="25"/>
        <v>0</v>
      </c>
      <c r="H55" s="397">
        <f t="shared" si="26"/>
        <v>0</v>
      </c>
      <c r="I55" s="397">
        <f t="shared" si="27"/>
        <v>0</v>
      </c>
      <c r="J55" s="397">
        <f t="shared" si="28"/>
        <v>0</v>
      </c>
      <c r="K55" s="477">
        <f t="shared" si="29"/>
        <v>0</v>
      </c>
    </row>
    <row r="56" spans="1:12" ht="15.75" thickBot="1">
      <c r="A56" s="142">
        <v>40878</v>
      </c>
      <c r="B56" s="267"/>
      <c r="C56" s="361">
        <f>SUM(B45:B56)</f>
        <v>0</v>
      </c>
      <c r="D56" s="365">
        <f>SUM(B45+B46+B47+B48+B49+B50+B51+B52+B53+B54+B55+B56)/12</f>
        <v>0</v>
      </c>
      <c r="E56" s="400">
        <f t="shared" si="24"/>
        <v>0</v>
      </c>
      <c r="F56" s="401">
        <f t="shared" si="30"/>
        <v>0</v>
      </c>
      <c r="G56" s="401">
        <f t="shared" si="25"/>
        <v>0</v>
      </c>
      <c r="H56" s="401">
        <f t="shared" si="26"/>
        <v>0</v>
      </c>
      <c r="I56" s="401">
        <f t="shared" si="27"/>
        <v>0</v>
      </c>
      <c r="J56" s="401">
        <f t="shared" si="28"/>
        <v>0</v>
      </c>
      <c r="K56" s="483">
        <f t="shared" si="29"/>
        <v>0</v>
      </c>
    </row>
    <row r="57" spans="1:12" ht="16.5" thickTop="1" thickBot="1">
      <c r="A57" s="148" t="s">
        <v>24</v>
      </c>
      <c r="B57" s="268">
        <f>SUM(B45:B56)</f>
        <v>0</v>
      </c>
      <c r="C57" s="363">
        <f>SUM(C45:C56)</f>
        <v>0</v>
      </c>
      <c r="D57" s="364"/>
      <c r="E57" s="404">
        <f t="shared" ref="E57:K57" si="31">SUM(E45:E56)</f>
        <v>0</v>
      </c>
      <c r="F57" s="405">
        <f t="shared" si="31"/>
        <v>0</v>
      </c>
      <c r="G57" s="405">
        <f t="shared" si="31"/>
        <v>0</v>
      </c>
      <c r="H57" s="405">
        <f t="shared" si="31"/>
        <v>0</v>
      </c>
      <c r="I57" s="405">
        <f t="shared" si="31"/>
        <v>0</v>
      </c>
      <c r="J57" s="405">
        <f t="shared" si="31"/>
        <v>0</v>
      </c>
      <c r="K57" s="406">
        <f t="shared" si="31"/>
        <v>0</v>
      </c>
    </row>
    <row r="58" spans="1:12" ht="15.75" thickBot="1">
      <c r="A58" s="142"/>
      <c r="B58" s="484"/>
      <c r="C58" s="485"/>
      <c r="D58" s="485"/>
      <c r="E58" s="486"/>
      <c r="F58" s="486"/>
      <c r="G58" s="486"/>
      <c r="H58" s="486"/>
      <c r="I58" s="486"/>
      <c r="J58" s="486"/>
      <c r="K58" s="383"/>
      <c r="L58" s="383"/>
    </row>
    <row r="59" spans="1:12">
      <c r="A59" s="142">
        <v>40909</v>
      </c>
      <c r="B59" s="266"/>
      <c r="C59" s="359">
        <f>SUM(B46:B56)+B59</f>
        <v>0</v>
      </c>
      <c r="D59" s="360">
        <f>SUM(B46+B47+B48+B49+B50+B51+B52+B53+B54+B55+B56+B59)/12</f>
        <v>0</v>
      </c>
      <c r="E59" s="392">
        <f t="shared" ref="E59:E70" si="32">+((NOx*$B59)/1000)</f>
        <v>0</v>
      </c>
      <c r="F59" s="393">
        <f>+((SOx*$B59)/1000)*sulfur</f>
        <v>0</v>
      </c>
      <c r="G59" s="393">
        <f t="shared" ref="G59:G70" si="33">+((CO*$B59)/1000)</f>
        <v>0</v>
      </c>
      <c r="H59" s="393">
        <f t="shared" ref="H59:H70" si="34">+((PM*$B59)/1000)</f>
        <v>0</v>
      </c>
      <c r="I59" s="393">
        <f t="shared" ref="I59:I70" si="35">+((VOC*$B59)/1000)</f>
        <v>0</v>
      </c>
      <c r="J59" s="394">
        <f t="shared" ref="J59:J70" si="36">+((HAP*$B59)/1000)</f>
        <v>0</v>
      </c>
      <c r="K59" s="487">
        <f t="shared" ref="K59:K70" si="37">+((CO_2*$B59)/1000)</f>
        <v>0</v>
      </c>
    </row>
    <row r="60" spans="1:12">
      <c r="A60" s="142">
        <v>40940</v>
      </c>
      <c r="B60" s="266"/>
      <c r="C60" s="359">
        <f>SUM(B47:B56)+B59+B60</f>
        <v>0</v>
      </c>
      <c r="D60" s="360">
        <f>SUM(B47+B48+B49+B50+B51+B52+B53+B54+B55+B56+B59+B60)/12</f>
        <v>0</v>
      </c>
      <c r="E60" s="396">
        <f t="shared" si="32"/>
        <v>0</v>
      </c>
      <c r="F60" s="397">
        <f t="shared" ref="F60:F70" si="38">+((SOx*$B60)/1000)*sulfur</f>
        <v>0</v>
      </c>
      <c r="G60" s="397">
        <f t="shared" si="33"/>
        <v>0</v>
      </c>
      <c r="H60" s="397">
        <f t="shared" si="34"/>
        <v>0</v>
      </c>
      <c r="I60" s="397">
        <f t="shared" si="35"/>
        <v>0</v>
      </c>
      <c r="J60" s="397">
        <f t="shared" si="36"/>
        <v>0</v>
      </c>
      <c r="K60" s="477">
        <f t="shared" si="37"/>
        <v>0</v>
      </c>
    </row>
    <row r="61" spans="1:12">
      <c r="A61" s="142">
        <v>40969</v>
      </c>
      <c r="B61" s="266"/>
      <c r="C61" s="359">
        <f>SUM(B48:B56)+B59+B60+B61</f>
        <v>0</v>
      </c>
      <c r="D61" s="360">
        <f>SUM(B48+B49+B50+B51+B52+B53+B54+B55+B56+B59+B60+B61)/12</f>
        <v>0</v>
      </c>
      <c r="E61" s="396">
        <f t="shared" si="32"/>
        <v>0</v>
      </c>
      <c r="F61" s="397">
        <f t="shared" si="38"/>
        <v>0</v>
      </c>
      <c r="G61" s="397">
        <f t="shared" si="33"/>
        <v>0</v>
      </c>
      <c r="H61" s="397">
        <f t="shared" si="34"/>
        <v>0</v>
      </c>
      <c r="I61" s="397">
        <f t="shared" si="35"/>
        <v>0</v>
      </c>
      <c r="J61" s="397">
        <f t="shared" si="36"/>
        <v>0</v>
      </c>
      <c r="K61" s="477">
        <f t="shared" si="37"/>
        <v>0</v>
      </c>
    </row>
    <row r="62" spans="1:12">
      <c r="A62" s="142">
        <v>41000</v>
      </c>
      <c r="B62" s="266"/>
      <c r="C62" s="359">
        <f>SUM(B49:B56)+B59+B60+B61+B62</f>
        <v>0</v>
      </c>
      <c r="D62" s="360">
        <f>SUM(B49+B50+B51+B52+B53+B54+B55+B56+B59+B60+B61+B62)/12</f>
        <v>0</v>
      </c>
      <c r="E62" s="396">
        <f t="shared" si="32"/>
        <v>0</v>
      </c>
      <c r="F62" s="397">
        <f t="shared" si="38"/>
        <v>0</v>
      </c>
      <c r="G62" s="397">
        <f t="shared" si="33"/>
        <v>0</v>
      </c>
      <c r="H62" s="397">
        <f t="shared" si="34"/>
        <v>0</v>
      </c>
      <c r="I62" s="397">
        <f t="shared" si="35"/>
        <v>0</v>
      </c>
      <c r="J62" s="397">
        <f t="shared" si="36"/>
        <v>0</v>
      </c>
      <c r="K62" s="477">
        <f t="shared" si="37"/>
        <v>0</v>
      </c>
    </row>
    <row r="63" spans="1:12">
      <c r="A63" s="142">
        <v>41030</v>
      </c>
      <c r="B63" s="266"/>
      <c r="C63" s="359">
        <f>SUM(B50:B56)+B59+B60+B61+B62+B63</f>
        <v>0</v>
      </c>
      <c r="D63" s="360">
        <f>SUM(B50+B51+B52+B53+B54+B55+B56+B59+B60+B61+B62+B63)/12</f>
        <v>0</v>
      </c>
      <c r="E63" s="396">
        <f t="shared" si="32"/>
        <v>0</v>
      </c>
      <c r="F63" s="397">
        <f t="shared" si="38"/>
        <v>0</v>
      </c>
      <c r="G63" s="397">
        <f t="shared" si="33"/>
        <v>0</v>
      </c>
      <c r="H63" s="397">
        <f t="shared" si="34"/>
        <v>0</v>
      </c>
      <c r="I63" s="397">
        <f t="shared" si="35"/>
        <v>0</v>
      </c>
      <c r="J63" s="397">
        <f t="shared" si="36"/>
        <v>0</v>
      </c>
      <c r="K63" s="477">
        <f t="shared" si="37"/>
        <v>0</v>
      </c>
    </row>
    <row r="64" spans="1:12">
      <c r="A64" s="142">
        <v>41061</v>
      </c>
      <c r="B64" s="266"/>
      <c r="C64" s="359">
        <f>SUM(B51:B56)+B59+B60+B61+B62+B63+B64</f>
        <v>0</v>
      </c>
      <c r="D64" s="360">
        <f>SUM(B51+B52+B53+B54+B55+B56+B59+B60+B61+B62+B63+B64)/12</f>
        <v>0</v>
      </c>
      <c r="E64" s="396">
        <f t="shared" si="32"/>
        <v>0</v>
      </c>
      <c r="F64" s="397">
        <f t="shared" si="38"/>
        <v>0</v>
      </c>
      <c r="G64" s="397">
        <f t="shared" si="33"/>
        <v>0</v>
      </c>
      <c r="H64" s="397">
        <f t="shared" si="34"/>
        <v>0</v>
      </c>
      <c r="I64" s="397">
        <f t="shared" si="35"/>
        <v>0</v>
      </c>
      <c r="J64" s="397">
        <f t="shared" si="36"/>
        <v>0</v>
      </c>
      <c r="K64" s="477">
        <f t="shared" si="37"/>
        <v>0</v>
      </c>
    </row>
    <row r="65" spans="1:11">
      <c r="A65" s="142">
        <v>41091</v>
      </c>
      <c r="B65" s="266"/>
      <c r="C65" s="359">
        <f>SUM(B52:B56)+B59+B60+B61+B62+B63+B64+B65</f>
        <v>0</v>
      </c>
      <c r="D65" s="360">
        <f>SUM(B52+B53+B54+B55+B56+B59+B60+B61+B62+B63+B64+B65)/12</f>
        <v>0</v>
      </c>
      <c r="E65" s="396">
        <f t="shared" si="32"/>
        <v>0</v>
      </c>
      <c r="F65" s="397">
        <f t="shared" si="38"/>
        <v>0</v>
      </c>
      <c r="G65" s="397">
        <f t="shared" si="33"/>
        <v>0</v>
      </c>
      <c r="H65" s="397">
        <f t="shared" si="34"/>
        <v>0</v>
      </c>
      <c r="I65" s="397">
        <f t="shared" si="35"/>
        <v>0</v>
      </c>
      <c r="J65" s="397">
        <f t="shared" si="36"/>
        <v>0</v>
      </c>
      <c r="K65" s="477">
        <f t="shared" si="37"/>
        <v>0</v>
      </c>
    </row>
    <row r="66" spans="1:11">
      <c r="A66" s="142">
        <v>41122</v>
      </c>
      <c r="B66" s="266"/>
      <c r="C66" s="359">
        <f>SUM(B53:B56)+B59+B60+B61+B62+B63+B64+B65+B66</f>
        <v>0</v>
      </c>
      <c r="D66" s="360">
        <f>SUM(B53+B54+B55+B56+B59+B60+B61+B62+B63+B64+B65+B66)/12</f>
        <v>0</v>
      </c>
      <c r="E66" s="396">
        <f t="shared" si="32"/>
        <v>0</v>
      </c>
      <c r="F66" s="397">
        <f t="shared" si="38"/>
        <v>0</v>
      </c>
      <c r="G66" s="397">
        <f t="shared" si="33"/>
        <v>0</v>
      </c>
      <c r="H66" s="397">
        <f t="shared" si="34"/>
        <v>0</v>
      </c>
      <c r="I66" s="397">
        <f t="shared" si="35"/>
        <v>0</v>
      </c>
      <c r="J66" s="397">
        <f t="shared" si="36"/>
        <v>0</v>
      </c>
      <c r="K66" s="477">
        <f t="shared" si="37"/>
        <v>0</v>
      </c>
    </row>
    <row r="67" spans="1:11">
      <c r="A67" s="142">
        <v>41153</v>
      </c>
      <c r="B67" s="266"/>
      <c r="C67" s="359">
        <f>SUM(B54:B56)+B59+B60+B61+B62+B63+B64+B65+B66+B67</f>
        <v>0</v>
      </c>
      <c r="D67" s="360">
        <f>SUM(B54+B55+B56+B59+B60+B61+B62+B63+B64+B65+B66+B67)/12</f>
        <v>0</v>
      </c>
      <c r="E67" s="396">
        <f t="shared" si="32"/>
        <v>0</v>
      </c>
      <c r="F67" s="397">
        <f t="shared" si="38"/>
        <v>0</v>
      </c>
      <c r="G67" s="397">
        <f t="shared" si="33"/>
        <v>0</v>
      </c>
      <c r="H67" s="397">
        <f t="shared" si="34"/>
        <v>0</v>
      </c>
      <c r="I67" s="397">
        <f t="shared" si="35"/>
        <v>0</v>
      </c>
      <c r="J67" s="397">
        <f t="shared" si="36"/>
        <v>0</v>
      </c>
      <c r="K67" s="477">
        <f t="shared" si="37"/>
        <v>0</v>
      </c>
    </row>
    <row r="68" spans="1:11">
      <c r="A68" s="142">
        <v>41183</v>
      </c>
      <c r="B68" s="266"/>
      <c r="C68" s="359">
        <f>SUM(B55:B56)+B59+B60+B61+B62+B63+B64+B65+B66+B67+B68</f>
        <v>0</v>
      </c>
      <c r="D68" s="360">
        <f>SUM(B55+B56+B59+B60+B61+B62+B63+B64+B65+B66+B67+B68)/12</f>
        <v>0</v>
      </c>
      <c r="E68" s="396">
        <f t="shared" si="32"/>
        <v>0</v>
      </c>
      <c r="F68" s="397">
        <f t="shared" si="38"/>
        <v>0</v>
      </c>
      <c r="G68" s="397">
        <f t="shared" si="33"/>
        <v>0</v>
      </c>
      <c r="H68" s="397">
        <f t="shared" si="34"/>
        <v>0</v>
      </c>
      <c r="I68" s="397">
        <f t="shared" si="35"/>
        <v>0</v>
      </c>
      <c r="J68" s="397">
        <f t="shared" si="36"/>
        <v>0</v>
      </c>
      <c r="K68" s="477">
        <f t="shared" si="37"/>
        <v>0</v>
      </c>
    </row>
    <row r="69" spans="1:11">
      <c r="A69" s="142">
        <v>41214</v>
      </c>
      <c r="B69" s="266"/>
      <c r="C69" s="359">
        <f>+B56+B59+B60+B61+B62+B63+B64+B65+B66+B67+B68+B69</f>
        <v>0</v>
      </c>
      <c r="D69" s="360">
        <f>SUM(B56+B59+B60+B61+B62+B63+B64+B65+B66+B67+B68+B69)/12</f>
        <v>0</v>
      </c>
      <c r="E69" s="396">
        <f t="shared" si="32"/>
        <v>0</v>
      </c>
      <c r="F69" s="397">
        <f t="shared" si="38"/>
        <v>0</v>
      </c>
      <c r="G69" s="397">
        <f t="shared" si="33"/>
        <v>0</v>
      </c>
      <c r="H69" s="397">
        <f t="shared" si="34"/>
        <v>0</v>
      </c>
      <c r="I69" s="397">
        <f t="shared" si="35"/>
        <v>0</v>
      </c>
      <c r="J69" s="397">
        <f t="shared" si="36"/>
        <v>0</v>
      </c>
      <c r="K69" s="477">
        <f t="shared" si="37"/>
        <v>0</v>
      </c>
    </row>
    <row r="70" spans="1:11" ht="15.75" thickBot="1">
      <c r="A70" s="142">
        <v>41244</v>
      </c>
      <c r="B70" s="267"/>
      <c r="C70" s="361">
        <f>SUM(B59:B70)</f>
        <v>0</v>
      </c>
      <c r="D70" s="365">
        <f>SUM(B59+B60+B61+B62+B63+B64+B65+B66+B67+B68+B69+B70)/12</f>
        <v>0</v>
      </c>
      <c r="E70" s="400">
        <f t="shared" si="32"/>
        <v>0</v>
      </c>
      <c r="F70" s="401">
        <f t="shared" si="38"/>
        <v>0</v>
      </c>
      <c r="G70" s="401">
        <f t="shared" si="33"/>
        <v>0</v>
      </c>
      <c r="H70" s="401">
        <f t="shared" si="34"/>
        <v>0</v>
      </c>
      <c r="I70" s="401">
        <f t="shared" si="35"/>
        <v>0</v>
      </c>
      <c r="J70" s="401">
        <f t="shared" si="36"/>
        <v>0</v>
      </c>
      <c r="K70" s="483">
        <f t="shared" si="37"/>
        <v>0</v>
      </c>
    </row>
    <row r="71" spans="1:11" ht="16.5" thickTop="1" thickBot="1">
      <c r="A71" s="148" t="s">
        <v>24</v>
      </c>
      <c r="B71" s="358">
        <f>SUM(B59:B70)</f>
        <v>0</v>
      </c>
      <c r="C71" s="366">
        <f>SUM(C59:C70)</f>
        <v>0</v>
      </c>
      <c r="D71" s="367"/>
      <c r="E71" s="404">
        <f t="shared" ref="E71:K71" si="39">SUM(E59:E70)</f>
        <v>0</v>
      </c>
      <c r="F71" s="405">
        <f t="shared" si="39"/>
        <v>0</v>
      </c>
      <c r="G71" s="405">
        <f t="shared" si="39"/>
        <v>0</v>
      </c>
      <c r="H71" s="405">
        <f t="shared" si="39"/>
        <v>0</v>
      </c>
      <c r="I71" s="405">
        <f t="shared" si="39"/>
        <v>0</v>
      </c>
      <c r="J71" s="405">
        <f t="shared" si="39"/>
        <v>0</v>
      </c>
      <c r="K71" s="406">
        <f t="shared" si="39"/>
        <v>0</v>
      </c>
    </row>
    <row r="72" spans="1:11">
      <c r="B72" s="271"/>
      <c r="C72" s="271"/>
      <c r="D72" s="271"/>
    </row>
    <row r="73" spans="1:11">
      <c r="C73" s="271"/>
      <c r="D73" s="271"/>
    </row>
    <row r="74" spans="1:11">
      <c r="C74" s="271"/>
      <c r="D74" s="271"/>
    </row>
    <row r="75" spans="1:11">
      <c r="C75" s="271"/>
      <c r="D75" s="271"/>
    </row>
    <row r="76" spans="1:11">
      <c r="C76" s="271"/>
      <c r="D76" s="271"/>
    </row>
    <row r="77" spans="1:11">
      <c r="C77" s="271"/>
      <c r="D77" s="271"/>
    </row>
    <row r="78" spans="1:11">
      <c r="C78" s="271"/>
      <c r="D78" s="271"/>
    </row>
    <row r="79" spans="1:11">
      <c r="C79" s="271"/>
      <c r="D79" s="271"/>
    </row>
    <row r="80" spans="1:11">
      <c r="C80" s="271"/>
      <c r="D80" s="271"/>
    </row>
    <row r="81" spans="3:4">
      <c r="C81" s="271"/>
      <c r="D81" s="271"/>
    </row>
    <row r="82" spans="3:4">
      <c r="C82" s="271"/>
      <c r="D82" s="271"/>
    </row>
    <row r="83" spans="3:4">
      <c r="C83" s="271"/>
      <c r="D83" s="271"/>
    </row>
    <row r="84" spans="3:4">
      <c r="C84" s="271"/>
      <c r="D84" s="271"/>
    </row>
    <row r="85" spans="3:4">
      <c r="C85" s="271"/>
      <c r="D85" s="271"/>
    </row>
    <row r="86" spans="3:4">
      <c r="C86" s="271"/>
      <c r="D86" s="271"/>
    </row>
  </sheetData>
  <mergeCells count="3">
    <mergeCell ref="N2:O2"/>
    <mergeCell ref="E1:J1"/>
    <mergeCell ref="N1:O1"/>
  </mergeCells>
  <phoneticPr fontId="0" type="noConversion"/>
  <printOptions horizontalCentered="1"/>
  <pageMargins left="0.25" right="0.25" top="1.1000000000000001" bottom="1" header="0.5" footer="0.5"/>
  <pageSetup orientation="landscape" horizontalDpi="4294967292" verticalDpi="300" r:id="rId1"/>
  <headerFooter alignWithMargins="0">
    <oddHeader>&amp;L&amp;8Factors from AP-42&amp;CFuel Oil Log</oddHeader>
    <oddFooter xml:space="preserve">&amp;LReport Run : &amp;D&amp;RPage &amp;P of &amp;N
</oddFooter>
  </headerFooter>
  <rowBreaks count="2" manualBreakCount="2">
    <brk id="30" max="7" man="1"/>
    <brk id="58" max="7" man="1"/>
  </rowBreaks>
</worksheet>
</file>

<file path=xl/worksheets/sheet26.xml><?xml version="1.0" encoding="utf-8"?>
<worksheet xmlns="http://schemas.openxmlformats.org/spreadsheetml/2006/main" xmlns:r="http://schemas.openxmlformats.org/officeDocument/2006/relationships">
  <sheetPr codeName="Sheet23"/>
  <dimension ref="A1:R71"/>
  <sheetViews>
    <sheetView zoomScale="90" workbookViewId="0">
      <pane xSplit="1" ySplit="2" topLeftCell="B3" activePane="bottomRight" state="frozen"/>
      <selection activeCell="B43" sqref="B43:B44"/>
      <selection pane="topRight" activeCell="B43" sqref="B43:B44"/>
      <selection pane="bottomLeft" activeCell="B43" sqref="B43:B44"/>
      <selection pane="bottomRight" activeCell="G11" sqref="G11"/>
    </sheetView>
  </sheetViews>
  <sheetFormatPr defaultRowHeight="15"/>
  <cols>
    <col min="1" max="1" width="9.42578125" style="130" customWidth="1"/>
    <col min="2" max="2" width="11.42578125" style="130" customWidth="1"/>
    <col min="3" max="3" width="12.28515625" style="149" customWidth="1"/>
    <col min="4" max="4" width="11.28515625" style="149" bestFit="1" customWidth="1"/>
    <col min="5" max="5" width="12.140625" style="129" bestFit="1" customWidth="1"/>
    <col min="6" max="6" width="13.7109375" style="127" customWidth="1"/>
    <col min="7" max="9" width="9.140625" style="127"/>
    <col min="10" max="10" width="10.42578125" style="127" bestFit="1" customWidth="1"/>
    <col min="11" max="11" width="14.7109375" style="127" bestFit="1" customWidth="1"/>
    <col min="12" max="12" width="12.42578125" style="127" bestFit="1" customWidth="1"/>
    <col min="13" max="13" width="12" style="127" bestFit="1" customWidth="1"/>
    <col min="14" max="14" width="10.7109375" style="127" customWidth="1"/>
    <col min="15" max="15" width="10.42578125" style="127" bestFit="1" customWidth="1"/>
    <col min="16" max="16" width="18.42578125" style="127" bestFit="1" customWidth="1"/>
    <col min="17" max="17" width="11.28515625" style="127" bestFit="1" customWidth="1"/>
    <col min="18" max="16384" width="9.140625" style="127"/>
  </cols>
  <sheetData>
    <row r="1" spans="1:18" ht="19.5" thickBot="1">
      <c r="A1" s="387" t="str">
        <f>Plant</f>
        <v>Anytown</v>
      </c>
      <c r="B1" s="387"/>
      <c r="C1" s="468"/>
      <c r="D1" s="352"/>
      <c r="E1" s="559" t="s">
        <v>16</v>
      </c>
      <c r="F1" s="560"/>
      <c r="G1" s="560"/>
      <c r="H1" s="560"/>
      <c r="I1" s="560"/>
      <c r="J1" s="560"/>
      <c r="K1" s="560"/>
      <c r="L1" s="560"/>
      <c r="M1" s="561"/>
      <c r="N1" s="557" t="s">
        <v>17</v>
      </c>
      <c r="O1" s="558"/>
    </row>
    <row r="2" spans="1:18" ht="30.75" thickBot="1">
      <c r="A2" s="284"/>
      <c r="B2" s="506" t="s">
        <v>195</v>
      </c>
      <c r="C2" s="139"/>
      <c r="D2" s="139"/>
      <c r="E2" s="469" t="str">
        <f>CONCATENATE("NOx",TEXT(O3,"(##0.00)"))</f>
        <v>NOx(19.00)</v>
      </c>
      <c r="F2" s="470" t="str">
        <f>CONCATENATE("SOx",TEXT(O4,"(##0.00)"))</f>
        <v>SOx(0.10)</v>
      </c>
      <c r="G2" s="470" t="str">
        <f>CONCATENATE("CO",TEXT(O5,"(##0.00)"))</f>
        <v>CO(3.20)</v>
      </c>
      <c r="H2" s="470" t="str">
        <f>CONCATENATE("PM",TEXT(O6,"(##0.00)"))</f>
        <v>PM(0.60)</v>
      </c>
      <c r="I2" s="470" t="str">
        <f>CONCATENATE("VOC",TEXT(O7,"(##0.00)"))</f>
        <v>VOC(0.50)</v>
      </c>
      <c r="J2" s="470" t="str">
        <f>CONCATENATE("HAP",TEXT(O8,"(##0.00)"))</f>
        <v>HAP(0.00)</v>
      </c>
      <c r="K2" s="471" t="str">
        <f>CONCATENATE("AMMONIA",TEXT(O9,"(##0.00)"))</f>
        <v>AMMONIA(0.20)</v>
      </c>
      <c r="L2" s="471" t="str">
        <f>CONCATENATE("LEAD",TEXT(O10,"(##0.0000)"))</f>
        <v>LEAD(0.0010)</v>
      </c>
      <c r="M2" s="472" t="str">
        <f>CONCATENATE("CO2",TEXT(O12,"(##0.00)"))</f>
        <v>CO2(12500.00)</v>
      </c>
      <c r="N2" s="555"/>
      <c r="O2" s="556"/>
    </row>
    <row r="3" spans="1:18">
      <c r="A3" s="142">
        <v>39448</v>
      </c>
      <c r="B3" s="266"/>
      <c r="C3" s="266"/>
      <c r="D3" s="376"/>
      <c r="E3" s="392">
        <f t="shared" ref="E3:E14" si="0">IF(C3&lt;&gt;"",+C3*NOx/rating/10,D3*NOx/rating)</f>
        <v>0</v>
      </c>
      <c r="F3" s="393">
        <f t="shared" ref="F3:F14" si="1">IF(C3&lt;&gt;"",+C3*SOx/rating/10,D3*SOx/rating)</f>
        <v>0</v>
      </c>
      <c r="G3" s="393">
        <f t="shared" ref="G3:G14" si="2">IF(C3&lt;&gt;"",+C3*CO/rating/10,D3*CO/rating)</f>
        <v>0</v>
      </c>
      <c r="H3" s="393">
        <f t="shared" ref="H3:H14" si="3">IF(C3&lt;&gt;"",+C3*PM/rating/10,D3*PM/rating)</f>
        <v>0</v>
      </c>
      <c r="I3" s="393">
        <f t="shared" ref="I3:I14" si="4">IF(C3&lt;&gt;"",+C3*VOC/rating/10,D3*VOC/rating)</f>
        <v>0</v>
      </c>
      <c r="J3" s="394">
        <f t="shared" ref="J3:J14" si="5">IF(C3&lt;&gt;"",+C3*HAP/rating/10,D3*HAP/rating)</f>
        <v>0</v>
      </c>
      <c r="K3" s="394">
        <f t="shared" ref="K3:K14" si="6">IF(C3&lt;&gt;"",+C3*Ammonia/rating/10,D3*Ammonia/rating)</f>
        <v>0</v>
      </c>
      <c r="L3" s="394">
        <f t="shared" ref="L3:L14" si="7">IF(C3&lt;&gt;"",+C3*Lead/rating/10,D3*Lead/rating)</f>
        <v>0</v>
      </c>
      <c r="M3" s="507">
        <f t="shared" ref="M3:M14" si="8">IF(B3&lt;&gt;"",+B3*CO_2P,)</f>
        <v>0</v>
      </c>
      <c r="N3" s="475" t="s">
        <v>22</v>
      </c>
      <c r="O3" s="372">
        <v>19</v>
      </c>
    </row>
    <row r="4" spans="1:18">
      <c r="A4" s="142">
        <v>39479</v>
      </c>
      <c r="B4" s="266"/>
      <c r="C4" s="266"/>
      <c r="D4" s="376"/>
      <c r="E4" s="396">
        <f t="shared" si="0"/>
        <v>0</v>
      </c>
      <c r="F4" s="397">
        <f t="shared" si="1"/>
        <v>0</v>
      </c>
      <c r="G4" s="397">
        <f t="shared" si="2"/>
        <v>0</v>
      </c>
      <c r="H4" s="397">
        <f t="shared" si="3"/>
        <v>0</v>
      </c>
      <c r="I4" s="397">
        <f t="shared" si="4"/>
        <v>0</v>
      </c>
      <c r="J4" s="397">
        <f t="shared" si="5"/>
        <v>0</v>
      </c>
      <c r="K4" s="398">
        <f t="shared" si="6"/>
        <v>0</v>
      </c>
      <c r="L4" s="398">
        <f t="shared" si="7"/>
        <v>0</v>
      </c>
      <c r="M4" s="507">
        <f t="shared" si="8"/>
        <v>0</v>
      </c>
      <c r="N4" s="144" t="s">
        <v>23</v>
      </c>
      <c r="O4" s="143">
        <v>0.1</v>
      </c>
    </row>
    <row r="5" spans="1:18">
      <c r="A5" s="142">
        <v>39508</v>
      </c>
      <c r="B5" s="266"/>
      <c r="C5" s="266"/>
      <c r="D5" s="376"/>
      <c r="E5" s="396">
        <f t="shared" si="0"/>
        <v>0</v>
      </c>
      <c r="F5" s="397">
        <f t="shared" si="1"/>
        <v>0</v>
      </c>
      <c r="G5" s="397">
        <f t="shared" si="2"/>
        <v>0</v>
      </c>
      <c r="H5" s="397">
        <f t="shared" si="3"/>
        <v>0</v>
      </c>
      <c r="I5" s="397">
        <f t="shared" si="4"/>
        <v>0</v>
      </c>
      <c r="J5" s="397">
        <f t="shared" si="5"/>
        <v>0</v>
      </c>
      <c r="K5" s="398">
        <f t="shared" si="6"/>
        <v>0</v>
      </c>
      <c r="L5" s="398">
        <f>IF(C5&lt;&gt;"",+C5*Lead/rating/10,D5*Lead/rating)</f>
        <v>0</v>
      </c>
      <c r="M5" s="507">
        <f t="shared" si="8"/>
        <v>0</v>
      </c>
      <c r="N5" s="144" t="s">
        <v>18</v>
      </c>
      <c r="O5" s="146">
        <v>3.2</v>
      </c>
    </row>
    <row r="6" spans="1:18">
      <c r="A6" s="142">
        <v>39539</v>
      </c>
      <c r="B6" s="266"/>
      <c r="C6" s="266"/>
      <c r="D6" s="376"/>
      <c r="E6" s="396">
        <f t="shared" si="0"/>
        <v>0</v>
      </c>
      <c r="F6" s="397">
        <f t="shared" si="1"/>
        <v>0</v>
      </c>
      <c r="G6" s="397">
        <f t="shared" si="2"/>
        <v>0</v>
      </c>
      <c r="H6" s="397">
        <f t="shared" si="3"/>
        <v>0</v>
      </c>
      <c r="I6" s="397">
        <f t="shared" si="4"/>
        <v>0</v>
      </c>
      <c r="J6" s="397">
        <f t="shared" si="5"/>
        <v>0</v>
      </c>
      <c r="K6" s="398">
        <f t="shared" si="6"/>
        <v>0</v>
      </c>
      <c r="L6" s="398">
        <f t="shared" si="7"/>
        <v>0</v>
      </c>
      <c r="M6" s="507">
        <f t="shared" si="8"/>
        <v>0</v>
      </c>
      <c r="N6" s="144" t="s">
        <v>12</v>
      </c>
      <c r="O6" s="146">
        <v>0.6</v>
      </c>
    </row>
    <row r="7" spans="1:18">
      <c r="A7" s="142">
        <v>39569</v>
      </c>
      <c r="B7" s="266"/>
      <c r="C7" s="266"/>
      <c r="D7" s="376"/>
      <c r="E7" s="396">
        <f t="shared" si="0"/>
        <v>0</v>
      </c>
      <c r="F7" s="397">
        <f t="shared" si="1"/>
        <v>0</v>
      </c>
      <c r="G7" s="397">
        <f t="shared" si="2"/>
        <v>0</v>
      </c>
      <c r="H7" s="397">
        <f t="shared" si="3"/>
        <v>0</v>
      </c>
      <c r="I7" s="397">
        <f t="shared" si="4"/>
        <v>0</v>
      </c>
      <c r="J7" s="397">
        <f t="shared" si="5"/>
        <v>0</v>
      </c>
      <c r="K7" s="398">
        <f t="shared" si="6"/>
        <v>0</v>
      </c>
      <c r="L7" s="398">
        <f t="shared" si="7"/>
        <v>0</v>
      </c>
      <c r="M7" s="507">
        <f t="shared" si="8"/>
        <v>0</v>
      </c>
      <c r="N7" s="144" t="s">
        <v>19</v>
      </c>
      <c r="O7" s="143">
        <v>0.5</v>
      </c>
      <c r="Q7" s="349"/>
      <c r="R7" s="349"/>
    </row>
    <row r="8" spans="1:18">
      <c r="A8" s="142">
        <v>39600</v>
      </c>
      <c r="B8" s="266"/>
      <c r="C8" s="266"/>
      <c r="D8" s="376"/>
      <c r="E8" s="396">
        <f t="shared" si="0"/>
        <v>0</v>
      </c>
      <c r="F8" s="397">
        <f t="shared" si="1"/>
        <v>0</v>
      </c>
      <c r="G8" s="397">
        <f t="shared" si="2"/>
        <v>0</v>
      </c>
      <c r="H8" s="397">
        <f t="shared" si="3"/>
        <v>0</v>
      </c>
      <c r="I8" s="397">
        <f t="shared" si="4"/>
        <v>0</v>
      </c>
      <c r="J8" s="397">
        <f t="shared" si="5"/>
        <v>0</v>
      </c>
      <c r="K8" s="398">
        <f t="shared" si="6"/>
        <v>0</v>
      </c>
      <c r="L8" s="398">
        <f t="shared" si="7"/>
        <v>0</v>
      </c>
      <c r="M8" s="507">
        <f t="shared" si="8"/>
        <v>0</v>
      </c>
      <c r="N8" s="144" t="s">
        <v>20</v>
      </c>
      <c r="O8" s="143">
        <v>1E-3</v>
      </c>
      <c r="Q8" s="349"/>
      <c r="R8" s="349"/>
    </row>
    <row r="9" spans="1:18">
      <c r="A9" s="142">
        <v>39630</v>
      </c>
      <c r="B9" s="266"/>
      <c r="C9" s="266"/>
      <c r="D9" s="376"/>
      <c r="E9" s="396">
        <f t="shared" si="0"/>
        <v>0</v>
      </c>
      <c r="F9" s="397">
        <f t="shared" si="1"/>
        <v>0</v>
      </c>
      <c r="G9" s="397">
        <f t="shared" si="2"/>
        <v>0</v>
      </c>
      <c r="H9" s="397">
        <f t="shared" si="3"/>
        <v>0</v>
      </c>
      <c r="I9" s="397">
        <f t="shared" si="4"/>
        <v>0</v>
      </c>
      <c r="J9" s="397">
        <f t="shared" si="5"/>
        <v>0</v>
      </c>
      <c r="K9" s="398">
        <f t="shared" si="6"/>
        <v>0</v>
      </c>
      <c r="L9" s="398">
        <f t="shared" si="7"/>
        <v>0</v>
      </c>
      <c r="M9" s="507">
        <f t="shared" si="8"/>
        <v>0</v>
      </c>
      <c r="N9" s="476" t="s">
        <v>157</v>
      </c>
      <c r="O9" s="373">
        <v>0.2</v>
      </c>
      <c r="Q9" s="349"/>
      <c r="R9" s="349"/>
    </row>
    <row r="10" spans="1:18">
      <c r="A10" s="142">
        <v>39661</v>
      </c>
      <c r="B10" s="266"/>
      <c r="C10" s="266"/>
      <c r="D10" s="376"/>
      <c r="E10" s="396">
        <f t="shared" si="0"/>
        <v>0</v>
      </c>
      <c r="F10" s="397">
        <f t="shared" si="1"/>
        <v>0</v>
      </c>
      <c r="G10" s="397">
        <f t="shared" si="2"/>
        <v>0</v>
      </c>
      <c r="H10" s="397">
        <f t="shared" si="3"/>
        <v>0</v>
      </c>
      <c r="I10" s="397">
        <f t="shared" si="4"/>
        <v>0</v>
      </c>
      <c r="J10" s="397">
        <f t="shared" si="5"/>
        <v>0</v>
      </c>
      <c r="K10" s="398">
        <f t="shared" si="6"/>
        <v>0</v>
      </c>
      <c r="L10" s="398">
        <f t="shared" si="7"/>
        <v>0</v>
      </c>
      <c r="M10" s="507">
        <f t="shared" si="8"/>
        <v>0</v>
      </c>
      <c r="N10" s="476" t="s">
        <v>158</v>
      </c>
      <c r="O10" s="373">
        <v>1E-3</v>
      </c>
      <c r="Q10" s="349"/>
      <c r="R10" s="349"/>
    </row>
    <row r="11" spans="1:18">
      <c r="A11" s="142">
        <v>39692</v>
      </c>
      <c r="B11" s="266"/>
      <c r="C11" s="266"/>
      <c r="D11" s="376"/>
      <c r="E11" s="396">
        <f t="shared" si="0"/>
        <v>0</v>
      </c>
      <c r="F11" s="397">
        <f t="shared" si="1"/>
        <v>0</v>
      </c>
      <c r="G11" s="397">
        <f t="shared" si="2"/>
        <v>0</v>
      </c>
      <c r="H11" s="397">
        <f t="shared" si="3"/>
        <v>0</v>
      </c>
      <c r="I11" s="397">
        <f t="shared" si="4"/>
        <v>0</v>
      </c>
      <c r="J11" s="397">
        <f t="shared" si="5"/>
        <v>0</v>
      </c>
      <c r="K11" s="398">
        <f t="shared" si="6"/>
        <v>0</v>
      </c>
      <c r="L11" s="398">
        <f t="shared" si="7"/>
        <v>0</v>
      </c>
      <c r="M11" s="507">
        <f t="shared" si="8"/>
        <v>0</v>
      </c>
      <c r="N11" s="476" t="s">
        <v>164</v>
      </c>
      <c r="O11" s="373">
        <v>1</v>
      </c>
      <c r="Q11" s="349"/>
      <c r="R11" s="349"/>
    </row>
    <row r="12" spans="1:18" ht="15.75" thickBot="1">
      <c r="A12" s="142">
        <v>39722</v>
      </c>
      <c r="B12" s="266"/>
      <c r="C12" s="266"/>
      <c r="D12" s="376"/>
      <c r="E12" s="396">
        <f t="shared" si="0"/>
        <v>0</v>
      </c>
      <c r="F12" s="397">
        <f t="shared" si="1"/>
        <v>0</v>
      </c>
      <c r="G12" s="397">
        <f t="shared" si="2"/>
        <v>0</v>
      </c>
      <c r="H12" s="397">
        <f t="shared" si="3"/>
        <v>0</v>
      </c>
      <c r="I12" s="397">
        <f t="shared" si="4"/>
        <v>0</v>
      </c>
      <c r="J12" s="397">
        <f t="shared" si="5"/>
        <v>0</v>
      </c>
      <c r="K12" s="398">
        <f t="shared" si="6"/>
        <v>0</v>
      </c>
      <c r="L12" s="398">
        <f t="shared" si="7"/>
        <v>0</v>
      </c>
      <c r="M12" s="507">
        <f t="shared" si="8"/>
        <v>0</v>
      </c>
      <c r="N12" s="374" t="s">
        <v>165</v>
      </c>
      <c r="O12" s="375">
        <v>12500</v>
      </c>
      <c r="Q12" s="349"/>
      <c r="R12" s="349"/>
    </row>
    <row r="13" spans="1:18">
      <c r="A13" s="142">
        <v>39753</v>
      </c>
      <c r="B13" s="266"/>
      <c r="C13" s="266"/>
      <c r="D13" s="376"/>
      <c r="E13" s="396">
        <f t="shared" si="0"/>
        <v>0</v>
      </c>
      <c r="F13" s="397">
        <f t="shared" si="1"/>
        <v>0</v>
      </c>
      <c r="G13" s="397">
        <f t="shared" si="2"/>
        <v>0</v>
      </c>
      <c r="H13" s="397">
        <f t="shared" si="3"/>
        <v>0</v>
      </c>
      <c r="I13" s="397">
        <f t="shared" si="4"/>
        <v>0</v>
      </c>
      <c r="J13" s="397">
        <f t="shared" si="5"/>
        <v>0</v>
      </c>
      <c r="K13" s="398">
        <f t="shared" si="6"/>
        <v>0</v>
      </c>
      <c r="L13" s="398">
        <f t="shared" si="7"/>
        <v>0</v>
      </c>
      <c r="M13" s="507">
        <f t="shared" si="8"/>
        <v>0</v>
      </c>
      <c r="N13" s="129"/>
      <c r="O13" s="129"/>
      <c r="P13" s="129"/>
      <c r="Q13" s="370"/>
      <c r="R13" s="349"/>
    </row>
    <row r="14" spans="1:18" ht="16.5" thickBot="1">
      <c r="A14" s="142">
        <v>39783</v>
      </c>
      <c r="B14" s="267"/>
      <c r="C14" s="267"/>
      <c r="D14" s="377"/>
      <c r="E14" s="400">
        <f t="shared" si="0"/>
        <v>0</v>
      </c>
      <c r="F14" s="401">
        <f t="shared" si="1"/>
        <v>0</v>
      </c>
      <c r="G14" s="401">
        <f t="shared" si="2"/>
        <v>0</v>
      </c>
      <c r="H14" s="401">
        <f t="shared" si="3"/>
        <v>0</v>
      </c>
      <c r="I14" s="401">
        <f t="shared" si="4"/>
        <v>0</v>
      </c>
      <c r="J14" s="401">
        <f t="shared" si="5"/>
        <v>0</v>
      </c>
      <c r="K14" s="402">
        <f t="shared" si="6"/>
        <v>0</v>
      </c>
      <c r="L14" s="402">
        <f t="shared" si="7"/>
        <v>0</v>
      </c>
      <c r="M14" s="508">
        <f t="shared" si="8"/>
        <v>0</v>
      </c>
      <c r="P14" s="505" t="s">
        <v>187</v>
      </c>
      <c r="Q14" s="349"/>
      <c r="R14" s="349"/>
    </row>
    <row r="15" spans="1:18" ht="17.25" thickTop="1" thickBot="1">
      <c r="A15" s="148" t="s">
        <v>24</v>
      </c>
      <c r="B15" s="268"/>
      <c r="C15" s="268"/>
      <c r="D15" s="378">
        <f t="shared" ref="D15:M15" si="9">SUM(D3:D14)</f>
        <v>0</v>
      </c>
      <c r="E15" s="404">
        <f t="shared" si="9"/>
        <v>0</v>
      </c>
      <c r="F15" s="405">
        <f t="shared" si="9"/>
        <v>0</v>
      </c>
      <c r="G15" s="405">
        <f t="shared" si="9"/>
        <v>0</v>
      </c>
      <c r="H15" s="405">
        <f t="shared" si="9"/>
        <v>0</v>
      </c>
      <c r="I15" s="405">
        <f t="shared" si="9"/>
        <v>0</v>
      </c>
      <c r="J15" s="405">
        <f t="shared" si="9"/>
        <v>0</v>
      </c>
      <c r="K15" s="405">
        <f t="shared" si="9"/>
        <v>0</v>
      </c>
      <c r="L15" s="405">
        <f t="shared" si="9"/>
        <v>0</v>
      </c>
      <c r="M15" s="509">
        <f t="shared" si="9"/>
        <v>0</v>
      </c>
      <c r="P15" s="505" t="s">
        <v>188</v>
      </c>
      <c r="Q15" s="349"/>
      <c r="R15" s="349"/>
    </row>
    <row r="16" spans="1:18" ht="16.5" thickBot="1">
      <c r="A16" s="142"/>
      <c r="B16" s="269"/>
      <c r="C16" s="269"/>
      <c r="D16" s="380"/>
      <c r="E16" s="381"/>
      <c r="F16" s="381"/>
      <c r="G16" s="381"/>
      <c r="H16" s="381"/>
      <c r="I16" s="381"/>
      <c r="J16" s="390"/>
      <c r="K16" s="391"/>
      <c r="L16" s="382"/>
      <c r="M16" s="382"/>
      <c r="P16" s="505" t="s">
        <v>189</v>
      </c>
      <c r="Q16" s="369"/>
      <c r="R16" s="371"/>
    </row>
    <row r="17" spans="1:18" ht="15.75">
      <c r="A17" s="142">
        <v>39814</v>
      </c>
      <c r="B17" s="266"/>
      <c r="C17" s="266"/>
      <c r="D17" s="266"/>
      <c r="E17" s="392">
        <f t="shared" ref="E17:E28" si="10">IF(C17&lt;&gt;"",+C17*NOx/rating/10,D17*NOx/rating)</f>
        <v>0</v>
      </c>
      <c r="F17" s="393">
        <f t="shared" ref="F17:F28" si="11">IF(C17&lt;&gt;"",+C17*SOx/rating/10,D17*SOx/rating)</f>
        <v>0</v>
      </c>
      <c r="G17" s="393">
        <f t="shared" ref="G17:G28" si="12">IF(C17&lt;&gt;"",+C17*CO/rating/10,D17*CO/rating)</f>
        <v>0</v>
      </c>
      <c r="H17" s="393">
        <f t="shared" ref="H17:H28" si="13">IF(C17&lt;&gt;"",+C17*PM/rating/10,D17*PM/rating)</f>
        <v>0</v>
      </c>
      <c r="I17" s="393">
        <f t="shared" ref="I17:I28" si="14">IF(C17&lt;&gt;"",+C17*VOC/rating/10,D17*VOC/rating)</f>
        <v>0</v>
      </c>
      <c r="J17" s="394">
        <f t="shared" ref="J17:J28" si="15">IF(C17&lt;&gt;"",+C17*HAP/rating/10,D17*HAP/rating)</f>
        <v>0</v>
      </c>
      <c r="K17" s="394">
        <f t="shared" ref="K17:K28" si="16">IF(C17&lt;&gt;"",+C17*Ammonia/rating/10,D17*Ammonia/rating)</f>
        <v>0</v>
      </c>
      <c r="L17" s="394">
        <f t="shared" ref="L17:L28" si="17">IF(C17&lt;&gt;"",+C17*Lead/rating/10,D17*Lead/rating)</f>
        <v>0</v>
      </c>
      <c r="M17" s="507">
        <f t="shared" ref="M17:M28" si="18">IF(B17&lt;&gt;"",+B17*CO_2P,)</f>
        <v>0</v>
      </c>
      <c r="N17" s="137"/>
      <c r="O17" s="137"/>
      <c r="P17" s="505" t="s">
        <v>190</v>
      </c>
      <c r="Q17" s="137"/>
      <c r="R17" s="371"/>
    </row>
    <row r="18" spans="1:18" ht="15.75">
      <c r="A18" s="142">
        <v>39845</v>
      </c>
      <c r="B18" s="266"/>
      <c r="C18" s="266"/>
      <c r="D18" s="266"/>
      <c r="E18" s="396">
        <f t="shared" si="10"/>
        <v>0</v>
      </c>
      <c r="F18" s="397">
        <f t="shared" si="11"/>
        <v>0</v>
      </c>
      <c r="G18" s="397">
        <f t="shared" si="12"/>
        <v>0</v>
      </c>
      <c r="H18" s="397">
        <f t="shared" si="13"/>
        <v>0</v>
      </c>
      <c r="I18" s="397">
        <f t="shared" si="14"/>
        <v>0</v>
      </c>
      <c r="J18" s="397">
        <f t="shared" si="15"/>
        <v>0</v>
      </c>
      <c r="K18" s="398">
        <f t="shared" si="16"/>
        <v>0</v>
      </c>
      <c r="L18" s="398">
        <f t="shared" si="17"/>
        <v>0</v>
      </c>
      <c r="M18" s="507">
        <f t="shared" si="18"/>
        <v>0</v>
      </c>
      <c r="N18" s="137"/>
      <c r="O18" s="137"/>
      <c r="P18" s="505" t="s">
        <v>191</v>
      </c>
      <c r="Q18" s="137"/>
      <c r="R18" s="371"/>
    </row>
    <row r="19" spans="1:18" ht="15.75">
      <c r="A19" s="142">
        <v>39873</v>
      </c>
      <c r="B19" s="266"/>
      <c r="C19" s="266"/>
      <c r="D19" s="266"/>
      <c r="E19" s="396">
        <f t="shared" si="10"/>
        <v>0</v>
      </c>
      <c r="F19" s="397">
        <f t="shared" si="11"/>
        <v>0</v>
      </c>
      <c r="G19" s="397">
        <f t="shared" si="12"/>
        <v>0</v>
      </c>
      <c r="H19" s="397">
        <f t="shared" si="13"/>
        <v>0</v>
      </c>
      <c r="I19" s="397">
        <f t="shared" si="14"/>
        <v>0</v>
      </c>
      <c r="J19" s="397">
        <f t="shared" si="15"/>
        <v>0</v>
      </c>
      <c r="K19" s="398">
        <f t="shared" si="16"/>
        <v>0</v>
      </c>
      <c r="L19" s="398">
        <f t="shared" si="17"/>
        <v>0</v>
      </c>
      <c r="M19" s="507">
        <f t="shared" si="18"/>
        <v>0</v>
      </c>
      <c r="N19" s="137"/>
      <c r="O19" s="137"/>
      <c r="P19" s="505" t="s">
        <v>192</v>
      </c>
      <c r="Q19" s="137"/>
      <c r="R19" s="371"/>
    </row>
    <row r="20" spans="1:18" ht="15.75">
      <c r="A20" s="142">
        <v>39904</v>
      </c>
      <c r="B20" s="266"/>
      <c r="C20" s="266"/>
      <c r="D20" s="266"/>
      <c r="E20" s="396">
        <f t="shared" si="10"/>
        <v>0</v>
      </c>
      <c r="F20" s="397">
        <f t="shared" si="11"/>
        <v>0</v>
      </c>
      <c r="G20" s="397">
        <f t="shared" si="12"/>
        <v>0</v>
      </c>
      <c r="H20" s="397">
        <f t="shared" si="13"/>
        <v>0</v>
      </c>
      <c r="I20" s="397">
        <f t="shared" si="14"/>
        <v>0</v>
      </c>
      <c r="J20" s="397">
        <f t="shared" si="15"/>
        <v>0</v>
      </c>
      <c r="K20" s="398">
        <f t="shared" si="16"/>
        <v>0</v>
      </c>
      <c r="L20" s="398">
        <f t="shared" si="17"/>
        <v>0</v>
      </c>
      <c r="M20" s="507">
        <f t="shared" si="18"/>
        <v>0</v>
      </c>
      <c r="O20" s="137"/>
      <c r="P20" s="505" t="s">
        <v>193</v>
      </c>
      <c r="Q20" s="349"/>
      <c r="R20" s="349"/>
    </row>
    <row r="21" spans="1:18" ht="15.75">
      <c r="A21" s="142">
        <v>39934</v>
      </c>
      <c r="B21" s="266"/>
      <c r="C21" s="266"/>
      <c r="D21" s="266"/>
      <c r="E21" s="396">
        <f t="shared" si="10"/>
        <v>0</v>
      </c>
      <c r="F21" s="397">
        <f t="shared" si="11"/>
        <v>0</v>
      </c>
      <c r="G21" s="397">
        <f t="shared" si="12"/>
        <v>0</v>
      </c>
      <c r="H21" s="397">
        <f t="shared" si="13"/>
        <v>0</v>
      </c>
      <c r="I21" s="397">
        <f t="shared" si="14"/>
        <v>0</v>
      </c>
      <c r="J21" s="397">
        <f t="shared" si="15"/>
        <v>0</v>
      </c>
      <c r="K21" s="398">
        <f t="shared" si="16"/>
        <v>0</v>
      </c>
      <c r="L21" s="398">
        <f t="shared" si="17"/>
        <v>0</v>
      </c>
      <c r="M21" s="507">
        <f t="shared" si="18"/>
        <v>0</v>
      </c>
      <c r="P21" s="505" t="s">
        <v>194</v>
      </c>
      <c r="Q21" s="349"/>
      <c r="R21" s="349"/>
    </row>
    <row r="22" spans="1:18">
      <c r="A22" s="142">
        <v>39965</v>
      </c>
      <c r="B22" s="266"/>
      <c r="C22" s="266"/>
      <c r="D22" s="266"/>
      <c r="E22" s="396">
        <f t="shared" si="10"/>
        <v>0</v>
      </c>
      <c r="F22" s="397">
        <f t="shared" si="11"/>
        <v>0</v>
      </c>
      <c r="G22" s="397">
        <f t="shared" si="12"/>
        <v>0</v>
      </c>
      <c r="H22" s="397">
        <f t="shared" si="13"/>
        <v>0</v>
      </c>
      <c r="I22" s="397">
        <f t="shared" si="14"/>
        <v>0</v>
      </c>
      <c r="J22" s="397">
        <f t="shared" si="15"/>
        <v>0</v>
      </c>
      <c r="K22" s="398">
        <f t="shared" si="16"/>
        <v>0</v>
      </c>
      <c r="L22" s="398">
        <f t="shared" si="17"/>
        <v>0</v>
      </c>
      <c r="M22" s="507">
        <f t="shared" si="18"/>
        <v>0</v>
      </c>
      <c r="Q22" s="349"/>
      <c r="R22" s="349"/>
    </row>
    <row r="23" spans="1:18">
      <c r="A23" s="142">
        <v>39995</v>
      </c>
      <c r="B23" s="266"/>
      <c r="C23" s="266"/>
      <c r="D23" s="266"/>
      <c r="E23" s="396">
        <f t="shared" si="10"/>
        <v>0</v>
      </c>
      <c r="F23" s="397">
        <f t="shared" si="11"/>
        <v>0</v>
      </c>
      <c r="G23" s="397">
        <f t="shared" si="12"/>
        <v>0</v>
      </c>
      <c r="H23" s="397">
        <f t="shared" si="13"/>
        <v>0</v>
      </c>
      <c r="I23" s="397">
        <f t="shared" si="14"/>
        <v>0</v>
      </c>
      <c r="J23" s="397">
        <f t="shared" si="15"/>
        <v>0</v>
      </c>
      <c r="K23" s="398">
        <f t="shared" si="16"/>
        <v>0</v>
      </c>
      <c r="L23" s="398">
        <f t="shared" si="17"/>
        <v>0</v>
      </c>
      <c r="M23" s="507">
        <f t="shared" si="18"/>
        <v>0</v>
      </c>
      <c r="Q23" s="349"/>
      <c r="R23" s="349"/>
    </row>
    <row r="24" spans="1:18">
      <c r="A24" s="142">
        <v>40026</v>
      </c>
      <c r="B24" s="266"/>
      <c r="C24" s="266"/>
      <c r="D24" s="266"/>
      <c r="E24" s="396">
        <f t="shared" si="10"/>
        <v>0</v>
      </c>
      <c r="F24" s="397">
        <f t="shared" si="11"/>
        <v>0</v>
      </c>
      <c r="G24" s="397">
        <f t="shared" si="12"/>
        <v>0</v>
      </c>
      <c r="H24" s="397">
        <f t="shared" si="13"/>
        <v>0</v>
      </c>
      <c r="I24" s="397">
        <f t="shared" si="14"/>
        <v>0</v>
      </c>
      <c r="J24" s="397">
        <f t="shared" si="15"/>
        <v>0</v>
      </c>
      <c r="K24" s="398">
        <f t="shared" si="16"/>
        <v>0</v>
      </c>
      <c r="L24" s="398">
        <f t="shared" si="17"/>
        <v>0</v>
      </c>
      <c r="M24" s="507">
        <f t="shared" si="18"/>
        <v>0</v>
      </c>
      <c r="Q24" s="349"/>
      <c r="R24" s="349"/>
    </row>
    <row r="25" spans="1:18">
      <c r="A25" s="142">
        <v>40057</v>
      </c>
      <c r="B25" s="266"/>
      <c r="C25" s="266"/>
      <c r="D25" s="266"/>
      <c r="E25" s="396">
        <f t="shared" si="10"/>
        <v>0</v>
      </c>
      <c r="F25" s="397">
        <f t="shared" si="11"/>
        <v>0</v>
      </c>
      <c r="G25" s="397">
        <f t="shared" si="12"/>
        <v>0</v>
      </c>
      <c r="H25" s="397">
        <f t="shared" si="13"/>
        <v>0</v>
      </c>
      <c r="I25" s="397">
        <f t="shared" si="14"/>
        <v>0</v>
      </c>
      <c r="J25" s="397">
        <f t="shared" si="15"/>
        <v>0</v>
      </c>
      <c r="K25" s="398">
        <f t="shared" si="16"/>
        <v>0</v>
      </c>
      <c r="L25" s="398">
        <f t="shared" si="17"/>
        <v>0</v>
      </c>
      <c r="M25" s="507">
        <f t="shared" si="18"/>
        <v>0</v>
      </c>
      <c r="Q25" s="349"/>
      <c r="R25" s="349"/>
    </row>
    <row r="26" spans="1:18">
      <c r="A26" s="142">
        <v>40087</v>
      </c>
      <c r="B26" s="266"/>
      <c r="C26" s="266"/>
      <c r="D26" s="266"/>
      <c r="E26" s="396">
        <f t="shared" si="10"/>
        <v>0</v>
      </c>
      <c r="F26" s="397">
        <f t="shared" si="11"/>
        <v>0</v>
      </c>
      <c r="G26" s="397">
        <f t="shared" si="12"/>
        <v>0</v>
      </c>
      <c r="H26" s="397">
        <f t="shared" si="13"/>
        <v>0</v>
      </c>
      <c r="I26" s="397">
        <f t="shared" si="14"/>
        <v>0</v>
      </c>
      <c r="J26" s="397">
        <f t="shared" si="15"/>
        <v>0</v>
      </c>
      <c r="K26" s="398">
        <f t="shared" si="16"/>
        <v>0</v>
      </c>
      <c r="L26" s="398">
        <f t="shared" si="17"/>
        <v>0</v>
      </c>
      <c r="M26" s="507">
        <f t="shared" si="18"/>
        <v>0</v>
      </c>
      <c r="Q26" s="349"/>
      <c r="R26" s="349"/>
    </row>
    <row r="27" spans="1:18">
      <c r="A27" s="142">
        <v>40118</v>
      </c>
      <c r="B27" s="266"/>
      <c r="C27" s="266"/>
      <c r="D27" s="266"/>
      <c r="E27" s="396">
        <f t="shared" si="10"/>
        <v>0</v>
      </c>
      <c r="F27" s="397">
        <f t="shared" si="11"/>
        <v>0</v>
      </c>
      <c r="G27" s="397">
        <f t="shared" si="12"/>
        <v>0</v>
      </c>
      <c r="H27" s="397">
        <f t="shared" si="13"/>
        <v>0</v>
      </c>
      <c r="I27" s="397">
        <f t="shared" si="14"/>
        <v>0</v>
      </c>
      <c r="J27" s="397">
        <f t="shared" si="15"/>
        <v>0</v>
      </c>
      <c r="K27" s="398">
        <f t="shared" si="16"/>
        <v>0</v>
      </c>
      <c r="L27" s="398">
        <f t="shared" si="17"/>
        <v>0</v>
      </c>
      <c r="M27" s="507">
        <f t="shared" si="18"/>
        <v>0</v>
      </c>
      <c r="Q27" s="349"/>
      <c r="R27" s="349"/>
    </row>
    <row r="28" spans="1:18" ht="15.75" thickBot="1">
      <c r="A28" s="142">
        <v>40148</v>
      </c>
      <c r="B28" s="267"/>
      <c r="C28" s="267"/>
      <c r="D28" s="348"/>
      <c r="E28" s="400">
        <f t="shared" si="10"/>
        <v>0</v>
      </c>
      <c r="F28" s="401">
        <f t="shared" si="11"/>
        <v>0</v>
      </c>
      <c r="G28" s="401">
        <f t="shared" si="12"/>
        <v>0</v>
      </c>
      <c r="H28" s="401">
        <f t="shared" si="13"/>
        <v>0</v>
      </c>
      <c r="I28" s="401">
        <f t="shared" si="14"/>
        <v>0</v>
      </c>
      <c r="J28" s="401">
        <f t="shared" si="15"/>
        <v>0</v>
      </c>
      <c r="K28" s="402">
        <f t="shared" si="16"/>
        <v>0</v>
      </c>
      <c r="L28" s="402">
        <f t="shared" si="17"/>
        <v>0</v>
      </c>
      <c r="M28" s="508">
        <f t="shared" si="18"/>
        <v>0</v>
      </c>
      <c r="Q28" s="349"/>
      <c r="R28" s="349"/>
    </row>
    <row r="29" spans="1:18" ht="16.5" thickTop="1" thickBot="1">
      <c r="A29" s="148" t="s">
        <v>24</v>
      </c>
      <c r="B29" s="268"/>
      <c r="C29" s="268"/>
      <c r="D29" s="268">
        <f t="shared" ref="D29:M29" si="19">SUM(D17:D28)</f>
        <v>0</v>
      </c>
      <c r="E29" s="404">
        <f t="shared" si="19"/>
        <v>0</v>
      </c>
      <c r="F29" s="405">
        <f t="shared" si="19"/>
        <v>0</v>
      </c>
      <c r="G29" s="405">
        <f t="shared" si="19"/>
        <v>0</v>
      </c>
      <c r="H29" s="405">
        <f t="shared" si="19"/>
        <v>0</v>
      </c>
      <c r="I29" s="405">
        <f t="shared" si="19"/>
        <v>0</v>
      </c>
      <c r="J29" s="405">
        <f t="shared" si="19"/>
        <v>0</v>
      </c>
      <c r="K29" s="405">
        <f t="shared" si="19"/>
        <v>0</v>
      </c>
      <c r="L29" s="405">
        <f t="shared" si="19"/>
        <v>0</v>
      </c>
      <c r="M29" s="509">
        <f t="shared" si="19"/>
        <v>0</v>
      </c>
      <c r="Q29" s="349"/>
      <c r="R29" s="349"/>
    </row>
    <row r="30" spans="1:18" ht="15.75" thickBot="1">
      <c r="A30" s="129"/>
      <c r="B30" s="270"/>
      <c r="C30" s="270"/>
      <c r="D30" s="357"/>
      <c r="E30" s="407"/>
      <c r="F30" s="407"/>
      <c r="G30" s="407"/>
      <c r="H30" s="407"/>
      <c r="I30" s="407"/>
      <c r="J30" s="407"/>
      <c r="K30" s="407"/>
      <c r="L30" s="407"/>
      <c r="M30" s="382"/>
      <c r="N30" s="350"/>
      <c r="Q30" s="349"/>
      <c r="R30" s="349"/>
    </row>
    <row r="31" spans="1:18">
      <c r="A31" s="142">
        <v>40179</v>
      </c>
      <c r="B31" s="266"/>
      <c r="C31" s="266"/>
      <c r="D31" s="266"/>
      <c r="E31" s="392">
        <f t="shared" ref="E31:E42" si="20">IF(C31&lt;&gt;"",+C31*NOx/rating/10,D31*NOx/rating)</f>
        <v>0</v>
      </c>
      <c r="F31" s="393">
        <f t="shared" ref="F31:F42" si="21">IF(C31&lt;&gt;"",+C31*SOx/rating/10,D31*SOx/rating)</f>
        <v>0</v>
      </c>
      <c r="G31" s="393">
        <f t="shared" ref="G31:G42" si="22">IF(C31&lt;&gt;"",+C31*CO/rating/10,D31*CO/rating)</f>
        <v>0</v>
      </c>
      <c r="H31" s="393">
        <f t="shared" ref="H31:H42" si="23">IF(C31&lt;&gt;"",+C31*PM/rating/10,D31*PM/rating)</f>
        <v>0</v>
      </c>
      <c r="I31" s="393">
        <f t="shared" ref="I31:I42" si="24">IF(C31&lt;&gt;"",+C31*VOC/rating/10,D31*VOC/rating)</f>
        <v>0</v>
      </c>
      <c r="J31" s="394">
        <f t="shared" ref="J31:J42" si="25">IF(C31&lt;&gt;"",+C31*HAP/rating/10,D31*HAP/rating)</f>
        <v>0</v>
      </c>
      <c r="K31" s="394">
        <f t="shared" ref="K31:K42" si="26">IF(C31&lt;&gt;"",+C31*Ammonia/rating/10,D31*Ammonia/rating)</f>
        <v>0</v>
      </c>
      <c r="L31" s="394">
        <f t="shared" ref="L31:L42" si="27">IF(C31&lt;&gt;"",+C31*Lead/rating/10,D31*Lead/rating)</f>
        <v>0</v>
      </c>
      <c r="M31" s="507">
        <f t="shared" ref="M31:M42" si="28">IF(B31&lt;&gt;"",+B31*CO_2P,)</f>
        <v>0</v>
      </c>
      <c r="Q31" s="349"/>
      <c r="R31" s="349"/>
    </row>
    <row r="32" spans="1:18">
      <c r="A32" s="142">
        <v>40210</v>
      </c>
      <c r="B32" s="266"/>
      <c r="C32" s="266"/>
      <c r="D32" s="266"/>
      <c r="E32" s="396">
        <f t="shared" si="20"/>
        <v>0</v>
      </c>
      <c r="F32" s="397">
        <f t="shared" si="21"/>
        <v>0</v>
      </c>
      <c r="G32" s="397">
        <f t="shared" si="22"/>
        <v>0</v>
      </c>
      <c r="H32" s="397">
        <f t="shared" si="23"/>
        <v>0</v>
      </c>
      <c r="I32" s="397">
        <f t="shared" si="24"/>
        <v>0</v>
      </c>
      <c r="J32" s="397">
        <f t="shared" si="25"/>
        <v>0</v>
      </c>
      <c r="K32" s="398">
        <f t="shared" si="26"/>
        <v>0</v>
      </c>
      <c r="L32" s="398">
        <f t="shared" si="27"/>
        <v>0</v>
      </c>
      <c r="M32" s="507">
        <f t="shared" si="28"/>
        <v>0</v>
      </c>
      <c r="Q32" s="349"/>
      <c r="R32" s="349"/>
    </row>
    <row r="33" spans="1:18">
      <c r="A33" s="142">
        <v>40238</v>
      </c>
      <c r="B33" s="266"/>
      <c r="C33" s="266"/>
      <c r="D33" s="266"/>
      <c r="E33" s="396">
        <f t="shared" si="20"/>
        <v>0</v>
      </c>
      <c r="F33" s="397">
        <f t="shared" si="21"/>
        <v>0</v>
      </c>
      <c r="G33" s="397">
        <f t="shared" si="22"/>
        <v>0</v>
      </c>
      <c r="H33" s="397">
        <f t="shared" si="23"/>
        <v>0</v>
      </c>
      <c r="I33" s="397">
        <f t="shared" si="24"/>
        <v>0</v>
      </c>
      <c r="J33" s="397">
        <f t="shared" si="25"/>
        <v>0</v>
      </c>
      <c r="K33" s="398">
        <f t="shared" si="26"/>
        <v>0</v>
      </c>
      <c r="L33" s="398">
        <f t="shared" si="27"/>
        <v>0</v>
      </c>
      <c r="M33" s="507">
        <f t="shared" si="28"/>
        <v>0</v>
      </c>
      <c r="Q33" s="349"/>
      <c r="R33" s="349"/>
    </row>
    <row r="34" spans="1:18">
      <c r="A34" s="142">
        <v>40269</v>
      </c>
      <c r="B34" s="266"/>
      <c r="C34" s="266"/>
      <c r="D34" s="266"/>
      <c r="E34" s="396">
        <f t="shared" si="20"/>
        <v>0</v>
      </c>
      <c r="F34" s="397">
        <f t="shared" si="21"/>
        <v>0</v>
      </c>
      <c r="G34" s="397">
        <f t="shared" si="22"/>
        <v>0</v>
      </c>
      <c r="H34" s="397">
        <f t="shared" si="23"/>
        <v>0</v>
      </c>
      <c r="I34" s="397">
        <f t="shared" si="24"/>
        <v>0</v>
      </c>
      <c r="J34" s="397">
        <f t="shared" si="25"/>
        <v>0</v>
      </c>
      <c r="K34" s="398">
        <f t="shared" si="26"/>
        <v>0</v>
      </c>
      <c r="L34" s="398">
        <f t="shared" si="27"/>
        <v>0</v>
      </c>
      <c r="M34" s="507">
        <f t="shared" si="28"/>
        <v>0</v>
      </c>
      <c r="Q34" s="349"/>
      <c r="R34" s="349"/>
    </row>
    <row r="35" spans="1:18">
      <c r="A35" s="142">
        <v>40299</v>
      </c>
      <c r="B35" s="266"/>
      <c r="C35" s="266"/>
      <c r="D35" s="266"/>
      <c r="E35" s="396">
        <f t="shared" si="20"/>
        <v>0</v>
      </c>
      <c r="F35" s="397">
        <f t="shared" si="21"/>
        <v>0</v>
      </c>
      <c r="G35" s="397">
        <f t="shared" si="22"/>
        <v>0</v>
      </c>
      <c r="H35" s="397">
        <f t="shared" si="23"/>
        <v>0</v>
      </c>
      <c r="I35" s="397">
        <f t="shared" si="24"/>
        <v>0</v>
      </c>
      <c r="J35" s="397">
        <f t="shared" si="25"/>
        <v>0</v>
      </c>
      <c r="K35" s="398">
        <f t="shared" si="26"/>
        <v>0</v>
      </c>
      <c r="L35" s="398">
        <f t="shared" si="27"/>
        <v>0</v>
      </c>
      <c r="M35" s="507">
        <f t="shared" si="28"/>
        <v>0</v>
      </c>
      <c r="Q35" s="349"/>
      <c r="R35" s="349"/>
    </row>
    <row r="36" spans="1:18">
      <c r="A36" s="142">
        <v>40330</v>
      </c>
      <c r="B36" s="266"/>
      <c r="C36" s="266"/>
      <c r="D36" s="266"/>
      <c r="E36" s="396">
        <f t="shared" si="20"/>
        <v>0</v>
      </c>
      <c r="F36" s="397">
        <f t="shared" si="21"/>
        <v>0</v>
      </c>
      <c r="G36" s="397">
        <f t="shared" si="22"/>
        <v>0</v>
      </c>
      <c r="H36" s="397">
        <f t="shared" si="23"/>
        <v>0</v>
      </c>
      <c r="I36" s="397">
        <f t="shared" si="24"/>
        <v>0</v>
      </c>
      <c r="J36" s="397">
        <f t="shared" si="25"/>
        <v>0</v>
      </c>
      <c r="K36" s="398">
        <f t="shared" si="26"/>
        <v>0</v>
      </c>
      <c r="L36" s="398">
        <f t="shared" si="27"/>
        <v>0</v>
      </c>
      <c r="M36" s="507">
        <f t="shared" si="28"/>
        <v>0</v>
      </c>
      <c r="Q36" s="349"/>
      <c r="R36" s="349"/>
    </row>
    <row r="37" spans="1:18">
      <c r="A37" s="142">
        <v>40360</v>
      </c>
      <c r="B37" s="266"/>
      <c r="C37" s="266"/>
      <c r="D37" s="266"/>
      <c r="E37" s="396">
        <f t="shared" si="20"/>
        <v>0</v>
      </c>
      <c r="F37" s="397">
        <f t="shared" si="21"/>
        <v>0</v>
      </c>
      <c r="G37" s="397">
        <f t="shared" si="22"/>
        <v>0</v>
      </c>
      <c r="H37" s="397">
        <f t="shared" si="23"/>
        <v>0</v>
      </c>
      <c r="I37" s="397">
        <f t="shared" si="24"/>
        <v>0</v>
      </c>
      <c r="J37" s="397">
        <f t="shared" si="25"/>
        <v>0</v>
      </c>
      <c r="K37" s="398">
        <f t="shared" si="26"/>
        <v>0</v>
      </c>
      <c r="L37" s="398">
        <f t="shared" si="27"/>
        <v>0</v>
      </c>
      <c r="M37" s="507">
        <f t="shared" si="28"/>
        <v>0</v>
      </c>
      <c r="Q37" s="349"/>
      <c r="R37" s="349"/>
    </row>
    <row r="38" spans="1:18">
      <c r="A38" s="142">
        <v>40391</v>
      </c>
      <c r="B38" s="266"/>
      <c r="C38" s="266"/>
      <c r="D38" s="266"/>
      <c r="E38" s="396">
        <f t="shared" si="20"/>
        <v>0</v>
      </c>
      <c r="F38" s="397">
        <f t="shared" si="21"/>
        <v>0</v>
      </c>
      <c r="G38" s="397">
        <f t="shared" si="22"/>
        <v>0</v>
      </c>
      <c r="H38" s="397">
        <f t="shared" si="23"/>
        <v>0</v>
      </c>
      <c r="I38" s="397">
        <f t="shared" si="24"/>
        <v>0</v>
      </c>
      <c r="J38" s="397">
        <f t="shared" si="25"/>
        <v>0</v>
      </c>
      <c r="K38" s="398">
        <f t="shared" si="26"/>
        <v>0</v>
      </c>
      <c r="L38" s="398">
        <f t="shared" si="27"/>
        <v>0</v>
      </c>
      <c r="M38" s="507">
        <f t="shared" si="28"/>
        <v>0</v>
      </c>
      <c r="Q38" s="349"/>
      <c r="R38" s="349"/>
    </row>
    <row r="39" spans="1:18">
      <c r="A39" s="142">
        <v>40422</v>
      </c>
      <c r="B39" s="266"/>
      <c r="C39" s="266"/>
      <c r="D39" s="266"/>
      <c r="E39" s="396">
        <f t="shared" si="20"/>
        <v>0</v>
      </c>
      <c r="F39" s="397">
        <f t="shared" si="21"/>
        <v>0</v>
      </c>
      <c r="G39" s="397">
        <f t="shared" si="22"/>
        <v>0</v>
      </c>
      <c r="H39" s="397">
        <f t="shared" si="23"/>
        <v>0</v>
      </c>
      <c r="I39" s="397">
        <f t="shared" si="24"/>
        <v>0</v>
      </c>
      <c r="J39" s="397">
        <f t="shared" si="25"/>
        <v>0</v>
      </c>
      <c r="K39" s="398">
        <f t="shared" si="26"/>
        <v>0</v>
      </c>
      <c r="L39" s="398">
        <f t="shared" si="27"/>
        <v>0</v>
      </c>
      <c r="M39" s="507">
        <f t="shared" si="28"/>
        <v>0</v>
      </c>
      <c r="Q39" s="349"/>
      <c r="R39" s="349"/>
    </row>
    <row r="40" spans="1:18">
      <c r="A40" s="142">
        <v>40452</v>
      </c>
      <c r="B40" s="266"/>
      <c r="C40" s="266"/>
      <c r="D40" s="266"/>
      <c r="E40" s="396">
        <f t="shared" si="20"/>
        <v>0</v>
      </c>
      <c r="F40" s="397">
        <f t="shared" si="21"/>
        <v>0</v>
      </c>
      <c r="G40" s="397">
        <f t="shared" si="22"/>
        <v>0</v>
      </c>
      <c r="H40" s="397">
        <f t="shared" si="23"/>
        <v>0</v>
      </c>
      <c r="I40" s="397">
        <f t="shared" si="24"/>
        <v>0</v>
      </c>
      <c r="J40" s="397">
        <f t="shared" si="25"/>
        <v>0</v>
      </c>
      <c r="K40" s="398">
        <f t="shared" si="26"/>
        <v>0</v>
      </c>
      <c r="L40" s="398">
        <f t="shared" si="27"/>
        <v>0</v>
      </c>
      <c r="M40" s="507">
        <f t="shared" si="28"/>
        <v>0</v>
      </c>
      <c r="Q40" s="349"/>
      <c r="R40" s="349"/>
    </row>
    <row r="41" spans="1:18">
      <c r="A41" s="142">
        <v>40483</v>
      </c>
      <c r="B41" s="266"/>
      <c r="C41" s="266"/>
      <c r="D41" s="266"/>
      <c r="E41" s="396">
        <f t="shared" si="20"/>
        <v>0</v>
      </c>
      <c r="F41" s="397">
        <f t="shared" si="21"/>
        <v>0</v>
      </c>
      <c r="G41" s="397">
        <f t="shared" si="22"/>
        <v>0</v>
      </c>
      <c r="H41" s="397">
        <f t="shared" si="23"/>
        <v>0</v>
      </c>
      <c r="I41" s="397">
        <f t="shared" si="24"/>
        <v>0</v>
      </c>
      <c r="J41" s="397">
        <f t="shared" si="25"/>
        <v>0</v>
      </c>
      <c r="K41" s="398">
        <f t="shared" si="26"/>
        <v>0</v>
      </c>
      <c r="L41" s="398">
        <f t="shared" si="27"/>
        <v>0</v>
      </c>
      <c r="M41" s="507">
        <f t="shared" si="28"/>
        <v>0</v>
      </c>
    </row>
    <row r="42" spans="1:18" ht="15.75" thickBot="1">
      <c r="A42" s="142">
        <v>40513</v>
      </c>
      <c r="B42" s="267"/>
      <c r="C42" s="267"/>
      <c r="D42" s="348"/>
      <c r="E42" s="400">
        <f t="shared" si="20"/>
        <v>0</v>
      </c>
      <c r="F42" s="401">
        <f t="shared" si="21"/>
        <v>0</v>
      </c>
      <c r="G42" s="401">
        <f t="shared" si="22"/>
        <v>0</v>
      </c>
      <c r="H42" s="401">
        <f t="shared" si="23"/>
        <v>0</v>
      </c>
      <c r="I42" s="401">
        <f t="shared" si="24"/>
        <v>0</v>
      </c>
      <c r="J42" s="401">
        <f t="shared" si="25"/>
        <v>0</v>
      </c>
      <c r="K42" s="402">
        <f t="shared" si="26"/>
        <v>0</v>
      </c>
      <c r="L42" s="402">
        <f t="shared" si="27"/>
        <v>0</v>
      </c>
      <c r="M42" s="508">
        <f t="shared" si="28"/>
        <v>0</v>
      </c>
    </row>
    <row r="43" spans="1:18" ht="16.5" thickTop="1" thickBot="1">
      <c r="A43" s="148" t="s">
        <v>24</v>
      </c>
      <c r="B43" s="268"/>
      <c r="C43" s="268"/>
      <c r="D43" s="268">
        <f t="shared" ref="D43:M43" si="29">SUM(D31:D42)</f>
        <v>0</v>
      </c>
      <c r="E43" s="404">
        <f t="shared" si="29"/>
        <v>0</v>
      </c>
      <c r="F43" s="405">
        <f t="shared" si="29"/>
        <v>0</v>
      </c>
      <c r="G43" s="405">
        <f t="shared" si="29"/>
        <v>0</v>
      </c>
      <c r="H43" s="405">
        <f t="shared" si="29"/>
        <v>0</v>
      </c>
      <c r="I43" s="405">
        <f t="shared" si="29"/>
        <v>0</v>
      </c>
      <c r="J43" s="405">
        <f t="shared" si="29"/>
        <v>0</v>
      </c>
      <c r="K43" s="405">
        <f t="shared" si="29"/>
        <v>0</v>
      </c>
      <c r="L43" s="405">
        <f t="shared" si="29"/>
        <v>0</v>
      </c>
      <c r="M43" s="509">
        <f t="shared" si="29"/>
        <v>0</v>
      </c>
    </row>
    <row r="44" spans="1:18" ht="15.75" thickBot="1">
      <c r="B44" s="271"/>
      <c r="C44" s="271"/>
      <c r="D44" s="271"/>
      <c r="K44" s="379"/>
      <c r="L44" s="382"/>
      <c r="M44" s="382"/>
    </row>
    <row r="45" spans="1:18">
      <c r="A45" s="142">
        <v>40544</v>
      </c>
      <c r="B45" s="266"/>
      <c r="C45" s="266"/>
      <c r="D45" s="266"/>
      <c r="E45" s="392">
        <f t="shared" ref="E45:E56" si="30">IF(C45&lt;&gt;"",+C45*NOx/rating/10,D45*NOx/rating)</f>
        <v>0</v>
      </c>
      <c r="F45" s="393">
        <f t="shared" ref="F45:F56" si="31">IF(C45&lt;&gt;"",+C45*SOx/rating/10,D45*SOx/rating)</f>
        <v>0</v>
      </c>
      <c r="G45" s="393">
        <f t="shared" ref="G45:G56" si="32">IF(C45&lt;&gt;"",+C45*CO/rating/10,D45*CO/rating)</f>
        <v>0</v>
      </c>
      <c r="H45" s="393">
        <f t="shared" ref="H45:H56" si="33">IF(C45&lt;&gt;"",+C45*PM/rating/10,D45*PM/rating)</f>
        <v>0</v>
      </c>
      <c r="I45" s="393">
        <f t="shared" ref="I45:I56" si="34">IF(C45&lt;&gt;"",+C45*VOC/rating/10,D45*VOC/rating)</f>
        <v>0</v>
      </c>
      <c r="J45" s="394">
        <f t="shared" ref="J45:J56" si="35">IF(C45&lt;&gt;"",+C45*HAP/rating/10,D45*HAP/rating)</f>
        <v>0</v>
      </c>
      <c r="K45" s="394">
        <f t="shared" ref="K45:K56" si="36">IF(C45&lt;&gt;"",+C45*Ammonia/rating/10,D45*Ammonia/rating)</f>
        <v>0</v>
      </c>
      <c r="L45" s="394">
        <f t="shared" ref="L45:L56" si="37">IF(C45&lt;&gt;"",+C45*Lead/rating/10,D45*Lead/rating)</f>
        <v>0</v>
      </c>
      <c r="M45" s="507">
        <f t="shared" ref="M45:M56" si="38">IF(B45&lt;&gt;"",+B45*CO_2P,)</f>
        <v>0</v>
      </c>
    </row>
    <row r="46" spans="1:18">
      <c r="A46" s="142">
        <v>40575</v>
      </c>
      <c r="B46" s="266"/>
      <c r="C46" s="266"/>
      <c r="D46" s="266"/>
      <c r="E46" s="396">
        <f t="shared" si="30"/>
        <v>0</v>
      </c>
      <c r="F46" s="397">
        <f t="shared" si="31"/>
        <v>0</v>
      </c>
      <c r="G46" s="397">
        <f t="shared" si="32"/>
        <v>0</v>
      </c>
      <c r="H46" s="397">
        <f t="shared" si="33"/>
        <v>0</v>
      </c>
      <c r="I46" s="397">
        <f t="shared" si="34"/>
        <v>0</v>
      </c>
      <c r="J46" s="397">
        <f t="shared" si="35"/>
        <v>0</v>
      </c>
      <c r="K46" s="398">
        <f t="shared" si="36"/>
        <v>0</v>
      </c>
      <c r="L46" s="398">
        <f t="shared" si="37"/>
        <v>0</v>
      </c>
      <c r="M46" s="507">
        <f t="shared" si="38"/>
        <v>0</v>
      </c>
    </row>
    <row r="47" spans="1:18">
      <c r="A47" s="142">
        <v>40603</v>
      </c>
      <c r="B47" s="266"/>
      <c r="C47" s="266"/>
      <c r="D47" s="266"/>
      <c r="E47" s="396">
        <f t="shared" si="30"/>
        <v>0</v>
      </c>
      <c r="F47" s="397">
        <f t="shared" si="31"/>
        <v>0</v>
      </c>
      <c r="G47" s="397">
        <f t="shared" si="32"/>
        <v>0</v>
      </c>
      <c r="H47" s="397">
        <f t="shared" si="33"/>
        <v>0</v>
      </c>
      <c r="I47" s="397">
        <f t="shared" si="34"/>
        <v>0</v>
      </c>
      <c r="J47" s="397">
        <f t="shared" si="35"/>
        <v>0</v>
      </c>
      <c r="K47" s="398">
        <f t="shared" si="36"/>
        <v>0</v>
      </c>
      <c r="L47" s="398">
        <f t="shared" si="37"/>
        <v>0</v>
      </c>
      <c r="M47" s="507">
        <f t="shared" si="38"/>
        <v>0</v>
      </c>
    </row>
    <row r="48" spans="1:18">
      <c r="A48" s="142">
        <v>40634</v>
      </c>
      <c r="B48" s="266"/>
      <c r="C48" s="266"/>
      <c r="D48" s="266"/>
      <c r="E48" s="396">
        <f t="shared" si="30"/>
        <v>0</v>
      </c>
      <c r="F48" s="397">
        <f t="shared" si="31"/>
        <v>0</v>
      </c>
      <c r="G48" s="397">
        <f t="shared" si="32"/>
        <v>0</v>
      </c>
      <c r="H48" s="397">
        <f t="shared" si="33"/>
        <v>0</v>
      </c>
      <c r="I48" s="397">
        <f t="shared" si="34"/>
        <v>0</v>
      </c>
      <c r="J48" s="397">
        <f t="shared" si="35"/>
        <v>0</v>
      </c>
      <c r="K48" s="398">
        <f t="shared" si="36"/>
        <v>0</v>
      </c>
      <c r="L48" s="398">
        <f t="shared" si="37"/>
        <v>0</v>
      </c>
      <c r="M48" s="507">
        <f t="shared" si="38"/>
        <v>0</v>
      </c>
    </row>
    <row r="49" spans="1:13">
      <c r="A49" s="142">
        <v>40664</v>
      </c>
      <c r="B49" s="266"/>
      <c r="C49" s="266"/>
      <c r="D49" s="266"/>
      <c r="E49" s="396">
        <f t="shared" si="30"/>
        <v>0</v>
      </c>
      <c r="F49" s="397">
        <f t="shared" si="31"/>
        <v>0</v>
      </c>
      <c r="G49" s="397">
        <f t="shared" si="32"/>
        <v>0</v>
      </c>
      <c r="H49" s="397">
        <f t="shared" si="33"/>
        <v>0</v>
      </c>
      <c r="I49" s="397">
        <f t="shared" si="34"/>
        <v>0</v>
      </c>
      <c r="J49" s="397">
        <f t="shared" si="35"/>
        <v>0</v>
      </c>
      <c r="K49" s="398">
        <f t="shared" si="36"/>
        <v>0</v>
      </c>
      <c r="L49" s="398">
        <f t="shared" si="37"/>
        <v>0</v>
      </c>
      <c r="M49" s="507">
        <f t="shared" si="38"/>
        <v>0</v>
      </c>
    </row>
    <row r="50" spans="1:13">
      <c r="A50" s="142">
        <v>40695</v>
      </c>
      <c r="B50" s="266"/>
      <c r="C50" s="266"/>
      <c r="D50" s="266"/>
      <c r="E50" s="396">
        <f t="shared" si="30"/>
        <v>0</v>
      </c>
      <c r="F50" s="397">
        <f t="shared" si="31"/>
        <v>0</v>
      </c>
      <c r="G50" s="397">
        <f t="shared" si="32"/>
        <v>0</v>
      </c>
      <c r="H50" s="397">
        <f t="shared" si="33"/>
        <v>0</v>
      </c>
      <c r="I50" s="397">
        <f t="shared" si="34"/>
        <v>0</v>
      </c>
      <c r="J50" s="397">
        <f t="shared" si="35"/>
        <v>0</v>
      </c>
      <c r="K50" s="398">
        <f t="shared" si="36"/>
        <v>0</v>
      </c>
      <c r="L50" s="398">
        <f t="shared" si="37"/>
        <v>0</v>
      </c>
      <c r="M50" s="507">
        <f t="shared" si="38"/>
        <v>0</v>
      </c>
    </row>
    <row r="51" spans="1:13">
      <c r="A51" s="142">
        <v>40725</v>
      </c>
      <c r="B51" s="266"/>
      <c r="C51" s="266"/>
      <c r="D51" s="266"/>
      <c r="E51" s="396">
        <f t="shared" si="30"/>
        <v>0</v>
      </c>
      <c r="F51" s="397">
        <f t="shared" si="31"/>
        <v>0</v>
      </c>
      <c r="G51" s="397">
        <f t="shared" si="32"/>
        <v>0</v>
      </c>
      <c r="H51" s="397">
        <f t="shared" si="33"/>
        <v>0</v>
      </c>
      <c r="I51" s="397">
        <f t="shared" si="34"/>
        <v>0</v>
      </c>
      <c r="J51" s="397">
        <f t="shared" si="35"/>
        <v>0</v>
      </c>
      <c r="K51" s="398">
        <f t="shared" si="36"/>
        <v>0</v>
      </c>
      <c r="L51" s="398">
        <f t="shared" si="37"/>
        <v>0</v>
      </c>
      <c r="M51" s="507">
        <f t="shared" si="38"/>
        <v>0</v>
      </c>
    </row>
    <row r="52" spans="1:13">
      <c r="A52" s="142">
        <v>40756</v>
      </c>
      <c r="B52" s="266"/>
      <c r="C52" s="266"/>
      <c r="D52" s="266"/>
      <c r="E52" s="396">
        <f t="shared" si="30"/>
        <v>0</v>
      </c>
      <c r="F52" s="397">
        <f t="shared" si="31"/>
        <v>0</v>
      </c>
      <c r="G52" s="397">
        <f t="shared" si="32"/>
        <v>0</v>
      </c>
      <c r="H52" s="397">
        <f t="shared" si="33"/>
        <v>0</v>
      </c>
      <c r="I52" s="397">
        <f t="shared" si="34"/>
        <v>0</v>
      </c>
      <c r="J52" s="397">
        <f t="shared" si="35"/>
        <v>0</v>
      </c>
      <c r="K52" s="398">
        <f t="shared" si="36"/>
        <v>0</v>
      </c>
      <c r="L52" s="398">
        <f t="shared" si="37"/>
        <v>0</v>
      </c>
      <c r="M52" s="507">
        <f t="shared" si="38"/>
        <v>0</v>
      </c>
    </row>
    <row r="53" spans="1:13">
      <c r="A53" s="142">
        <v>40787</v>
      </c>
      <c r="B53" s="266"/>
      <c r="C53" s="266"/>
      <c r="D53" s="266"/>
      <c r="E53" s="396">
        <f t="shared" si="30"/>
        <v>0</v>
      </c>
      <c r="F53" s="397">
        <f t="shared" si="31"/>
        <v>0</v>
      </c>
      <c r="G53" s="397">
        <f t="shared" si="32"/>
        <v>0</v>
      </c>
      <c r="H53" s="397">
        <f t="shared" si="33"/>
        <v>0</v>
      </c>
      <c r="I53" s="397">
        <f t="shared" si="34"/>
        <v>0</v>
      </c>
      <c r="J53" s="397">
        <f t="shared" si="35"/>
        <v>0</v>
      </c>
      <c r="K53" s="398">
        <f t="shared" si="36"/>
        <v>0</v>
      </c>
      <c r="L53" s="398">
        <f t="shared" si="37"/>
        <v>0</v>
      </c>
      <c r="M53" s="507">
        <f t="shared" si="38"/>
        <v>0</v>
      </c>
    </row>
    <row r="54" spans="1:13">
      <c r="A54" s="142">
        <v>40817</v>
      </c>
      <c r="B54" s="266"/>
      <c r="C54" s="266"/>
      <c r="D54" s="266"/>
      <c r="E54" s="396">
        <f t="shared" si="30"/>
        <v>0</v>
      </c>
      <c r="F54" s="397">
        <f t="shared" si="31"/>
        <v>0</v>
      </c>
      <c r="G54" s="397">
        <f t="shared" si="32"/>
        <v>0</v>
      </c>
      <c r="H54" s="397">
        <f t="shared" si="33"/>
        <v>0</v>
      </c>
      <c r="I54" s="397">
        <f t="shared" si="34"/>
        <v>0</v>
      </c>
      <c r="J54" s="397">
        <f t="shared" si="35"/>
        <v>0</v>
      </c>
      <c r="K54" s="398">
        <f t="shared" si="36"/>
        <v>0</v>
      </c>
      <c r="L54" s="398">
        <f t="shared" si="37"/>
        <v>0</v>
      </c>
      <c r="M54" s="507">
        <f t="shared" si="38"/>
        <v>0</v>
      </c>
    </row>
    <row r="55" spans="1:13">
      <c r="A55" s="142">
        <v>40848</v>
      </c>
      <c r="B55" s="266"/>
      <c r="C55" s="266"/>
      <c r="D55" s="266"/>
      <c r="E55" s="396">
        <f t="shared" si="30"/>
        <v>0</v>
      </c>
      <c r="F55" s="397">
        <f t="shared" si="31"/>
        <v>0</v>
      </c>
      <c r="G55" s="397">
        <f t="shared" si="32"/>
        <v>0</v>
      </c>
      <c r="H55" s="397">
        <f t="shared" si="33"/>
        <v>0</v>
      </c>
      <c r="I55" s="397">
        <f t="shared" si="34"/>
        <v>0</v>
      </c>
      <c r="J55" s="397">
        <f t="shared" si="35"/>
        <v>0</v>
      </c>
      <c r="K55" s="398">
        <f t="shared" si="36"/>
        <v>0</v>
      </c>
      <c r="L55" s="398">
        <f t="shared" si="37"/>
        <v>0</v>
      </c>
      <c r="M55" s="507">
        <f t="shared" si="38"/>
        <v>0</v>
      </c>
    </row>
    <row r="56" spans="1:13" ht="15.75" thickBot="1">
      <c r="A56" s="142">
        <v>40878</v>
      </c>
      <c r="B56" s="267"/>
      <c r="C56" s="267"/>
      <c r="D56" s="348"/>
      <c r="E56" s="400">
        <f t="shared" si="30"/>
        <v>0</v>
      </c>
      <c r="F56" s="401">
        <f t="shared" si="31"/>
        <v>0</v>
      </c>
      <c r="G56" s="401">
        <f t="shared" si="32"/>
        <v>0</v>
      </c>
      <c r="H56" s="401">
        <f t="shared" si="33"/>
        <v>0</v>
      </c>
      <c r="I56" s="401">
        <f t="shared" si="34"/>
        <v>0</v>
      </c>
      <c r="J56" s="401">
        <f t="shared" si="35"/>
        <v>0</v>
      </c>
      <c r="K56" s="402">
        <f t="shared" si="36"/>
        <v>0</v>
      </c>
      <c r="L56" s="402">
        <f t="shared" si="37"/>
        <v>0</v>
      </c>
      <c r="M56" s="508">
        <f t="shared" si="38"/>
        <v>0</v>
      </c>
    </row>
    <row r="57" spans="1:13" ht="16.5" thickTop="1" thickBot="1">
      <c r="A57" s="148" t="s">
        <v>24</v>
      </c>
      <c r="B57" s="268"/>
      <c r="C57" s="268"/>
      <c r="D57" s="268">
        <f t="shared" ref="D57:M57" si="39">SUM(D45:D56)</f>
        <v>0</v>
      </c>
      <c r="E57" s="404">
        <f t="shared" si="39"/>
        <v>0</v>
      </c>
      <c r="F57" s="405">
        <f t="shared" si="39"/>
        <v>0</v>
      </c>
      <c r="G57" s="405">
        <f t="shared" si="39"/>
        <v>0</v>
      </c>
      <c r="H57" s="405">
        <f t="shared" si="39"/>
        <v>0</v>
      </c>
      <c r="I57" s="405">
        <f t="shared" si="39"/>
        <v>0</v>
      </c>
      <c r="J57" s="405">
        <f t="shared" si="39"/>
        <v>0</v>
      </c>
      <c r="K57" s="405">
        <f t="shared" si="39"/>
        <v>0</v>
      </c>
      <c r="L57" s="405">
        <f t="shared" si="39"/>
        <v>0</v>
      </c>
      <c r="M57" s="509">
        <f t="shared" si="39"/>
        <v>0</v>
      </c>
    </row>
    <row r="58" spans="1:13" ht="15.75" thickBot="1">
      <c r="B58" s="271"/>
      <c r="C58" s="271"/>
      <c r="D58" s="271"/>
      <c r="K58" s="379"/>
      <c r="L58" s="382"/>
      <c r="M58" s="382"/>
    </row>
    <row r="59" spans="1:13">
      <c r="A59" s="142">
        <v>40909</v>
      </c>
      <c r="B59" s="266"/>
      <c r="C59" s="266"/>
      <c r="D59" s="266"/>
      <c r="E59" s="392">
        <f t="shared" ref="E59:E70" si="40">IF(C59&lt;&gt;"",+C59*NOx/rating/10,D59*NOx/rating)</f>
        <v>0</v>
      </c>
      <c r="F59" s="393">
        <f t="shared" ref="F59:F70" si="41">IF(C59&lt;&gt;"",+C59*SOx/rating/10,D59*SOx/rating)</f>
        <v>0</v>
      </c>
      <c r="G59" s="393">
        <f t="shared" ref="G59:G70" si="42">IF(C59&lt;&gt;"",+C59*CO/rating/10,D59*CO/rating)</f>
        <v>0</v>
      </c>
      <c r="H59" s="393">
        <f t="shared" ref="H59:H70" si="43">IF(C59&lt;&gt;"",+C59*PM/rating/10,D59*PM/rating)</f>
        <v>0</v>
      </c>
      <c r="I59" s="393">
        <f t="shared" ref="I59:I70" si="44">IF(C59&lt;&gt;"",+C59*VOC/rating/10,D59*VOC/rating)</f>
        <v>0</v>
      </c>
      <c r="J59" s="394">
        <f t="shared" ref="J59:J70" si="45">IF(C59&lt;&gt;"",+C59*HAP/rating/10,D59*HAP/rating)</f>
        <v>0</v>
      </c>
      <c r="K59" s="394">
        <f t="shared" ref="K59:K70" si="46">IF(C59&lt;&gt;"",+C59*Ammonia/rating/10,D59*Ammonia/rating)</f>
        <v>0</v>
      </c>
      <c r="L59" s="394">
        <f t="shared" ref="L59:L70" si="47">IF(C59&lt;&gt;"",+C59*Lead/rating/10,D59*Lead/rating)</f>
        <v>0</v>
      </c>
      <c r="M59" s="507">
        <f t="shared" ref="M59:M70" si="48">IF(B59&lt;&gt;"",+B59*CO_2P,)</f>
        <v>0</v>
      </c>
    </row>
    <row r="60" spans="1:13">
      <c r="A60" s="142">
        <v>40940</v>
      </c>
      <c r="B60" s="266"/>
      <c r="C60" s="266"/>
      <c r="D60" s="266"/>
      <c r="E60" s="396">
        <f t="shared" si="40"/>
        <v>0</v>
      </c>
      <c r="F60" s="397">
        <f t="shared" si="41"/>
        <v>0</v>
      </c>
      <c r="G60" s="397">
        <f t="shared" si="42"/>
        <v>0</v>
      </c>
      <c r="H60" s="397">
        <f t="shared" si="43"/>
        <v>0</v>
      </c>
      <c r="I60" s="397">
        <f t="shared" si="44"/>
        <v>0</v>
      </c>
      <c r="J60" s="397">
        <f t="shared" si="45"/>
        <v>0</v>
      </c>
      <c r="K60" s="398">
        <f t="shared" si="46"/>
        <v>0</v>
      </c>
      <c r="L60" s="398">
        <f t="shared" si="47"/>
        <v>0</v>
      </c>
      <c r="M60" s="507">
        <f t="shared" si="48"/>
        <v>0</v>
      </c>
    </row>
    <row r="61" spans="1:13">
      <c r="A61" s="142">
        <v>40969</v>
      </c>
      <c r="B61" s="266"/>
      <c r="C61" s="266"/>
      <c r="D61" s="266"/>
      <c r="E61" s="396">
        <f t="shared" si="40"/>
        <v>0</v>
      </c>
      <c r="F61" s="397">
        <f t="shared" si="41"/>
        <v>0</v>
      </c>
      <c r="G61" s="397">
        <f t="shared" si="42"/>
        <v>0</v>
      </c>
      <c r="H61" s="397">
        <f t="shared" si="43"/>
        <v>0</v>
      </c>
      <c r="I61" s="397">
        <f t="shared" si="44"/>
        <v>0</v>
      </c>
      <c r="J61" s="397">
        <f t="shared" si="45"/>
        <v>0</v>
      </c>
      <c r="K61" s="398">
        <f t="shared" si="46"/>
        <v>0</v>
      </c>
      <c r="L61" s="398">
        <f t="shared" si="47"/>
        <v>0</v>
      </c>
      <c r="M61" s="507">
        <f t="shared" si="48"/>
        <v>0</v>
      </c>
    </row>
    <row r="62" spans="1:13">
      <c r="A62" s="142">
        <v>41000</v>
      </c>
      <c r="B62" s="266"/>
      <c r="C62" s="266"/>
      <c r="D62" s="266"/>
      <c r="E62" s="396">
        <f t="shared" si="40"/>
        <v>0</v>
      </c>
      <c r="F62" s="397">
        <f t="shared" si="41"/>
        <v>0</v>
      </c>
      <c r="G62" s="397">
        <f t="shared" si="42"/>
        <v>0</v>
      </c>
      <c r="H62" s="397">
        <f t="shared" si="43"/>
        <v>0</v>
      </c>
      <c r="I62" s="397">
        <f t="shared" si="44"/>
        <v>0</v>
      </c>
      <c r="J62" s="397">
        <f t="shared" si="45"/>
        <v>0</v>
      </c>
      <c r="K62" s="398">
        <f t="shared" si="46"/>
        <v>0</v>
      </c>
      <c r="L62" s="398">
        <f t="shared" si="47"/>
        <v>0</v>
      </c>
      <c r="M62" s="507">
        <f t="shared" si="48"/>
        <v>0</v>
      </c>
    </row>
    <row r="63" spans="1:13">
      <c r="A63" s="142">
        <v>41030</v>
      </c>
      <c r="B63" s="266"/>
      <c r="C63" s="266"/>
      <c r="D63" s="266"/>
      <c r="E63" s="396">
        <f t="shared" si="40"/>
        <v>0</v>
      </c>
      <c r="F63" s="397">
        <f t="shared" si="41"/>
        <v>0</v>
      </c>
      <c r="G63" s="397">
        <f t="shared" si="42"/>
        <v>0</v>
      </c>
      <c r="H63" s="397">
        <f t="shared" si="43"/>
        <v>0</v>
      </c>
      <c r="I63" s="397">
        <f t="shared" si="44"/>
        <v>0</v>
      </c>
      <c r="J63" s="397">
        <f t="shared" si="45"/>
        <v>0</v>
      </c>
      <c r="K63" s="398">
        <f t="shared" si="46"/>
        <v>0</v>
      </c>
      <c r="L63" s="398">
        <f t="shared" si="47"/>
        <v>0</v>
      </c>
      <c r="M63" s="507">
        <f t="shared" si="48"/>
        <v>0</v>
      </c>
    </row>
    <row r="64" spans="1:13">
      <c r="A64" s="142">
        <v>41061</v>
      </c>
      <c r="B64" s="266"/>
      <c r="C64" s="266"/>
      <c r="D64" s="266"/>
      <c r="E64" s="396">
        <f t="shared" si="40"/>
        <v>0</v>
      </c>
      <c r="F64" s="397">
        <f t="shared" si="41"/>
        <v>0</v>
      </c>
      <c r="G64" s="397">
        <f t="shared" si="42"/>
        <v>0</v>
      </c>
      <c r="H64" s="397">
        <f t="shared" si="43"/>
        <v>0</v>
      </c>
      <c r="I64" s="397">
        <f t="shared" si="44"/>
        <v>0</v>
      </c>
      <c r="J64" s="397">
        <f t="shared" si="45"/>
        <v>0</v>
      </c>
      <c r="K64" s="398">
        <f t="shared" si="46"/>
        <v>0</v>
      </c>
      <c r="L64" s="398">
        <f t="shared" si="47"/>
        <v>0</v>
      </c>
      <c r="M64" s="507">
        <f t="shared" si="48"/>
        <v>0</v>
      </c>
    </row>
    <row r="65" spans="1:13">
      <c r="A65" s="142">
        <v>41091</v>
      </c>
      <c r="B65" s="266"/>
      <c r="C65" s="266"/>
      <c r="D65" s="266"/>
      <c r="E65" s="396">
        <f t="shared" si="40"/>
        <v>0</v>
      </c>
      <c r="F65" s="397">
        <f t="shared" si="41"/>
        <v>0</v>
      </c>
      <c r="G65" s="397">
        <f t="shared" si="42"/>
        <v>0</v>
      </c>
      <c r="H65" s="397">
        <f t="shared" si="43"/>
        <v>0</v>
      </c>
      <c r="I65" s="397">
        <f t="shared" si="44"/>
        <v>0</v>
      </c>
      <c r="J65" s="397">
        <f t="shared" si="45"/>
        <v>0</v>
      </c>
      <c r="K65" s="398">
        <f t="shared" si="46"/>
        <v>0</v>
      </c>
      <c r="L65" s="398">
        <f t="shared" si="47"/>
        <v>0</v>
      </c>
      <c r="M65" s="507">
        <f t="shared" si="48"/>
        <v>0</v>
      </c>
    </row>
    <row r="66" spans="1:13">
      <c r="A66" s="142">
        <v>41122</v>
      </c>
      <c r="B66" s="266"/>
      <c r="C66" s="266"/>
      <c r="D66" s="266"/>
      <c r="E66" s="396">
        <f t="shared" si="40"/>
        <v>0</v>
      </c>
      <c r="F66" s="397">
        <f t="shared" si="41"/>
        <v>0</v>
      </c>
      <c r="G66" s="397">
        <f t="shared" si="42"/>
        <v>0</v>
      </c>
      <c r="H66" s="397">
        <f t="shared" si="43"/>
        <v>0</v>
      </c>
      <c r="I66" s="397">
        <f t="shared" si="44"/>
        <v>0</v>
      </c>
      <c r="J66" s="397">
        <f t="shared" si="45"/>
        <v>0</v>
      </c>
      <c r="K66" s="398">
        <f t="shared" si="46"/>
        <v>0</v>
      </c>
      <c r="L66" s="398">
        <f t="shared" si="47"/>
        <v>0</v>
      </c>
      <c r="M66" s="507">
        <f t="shared" si="48"/>
        <v>0</v>
      </c>
    </row>
    <row r="67" spans="1:13">
      <c r="A67" s="142">
        <v>41153</v>
      </c>
      <c r="B67" s="266"/>
      <c r="C67" s="266"/>
      <c r="D67" s="266"/>
      <c r="E67" s="396">
        <f t="shared" si="40"/>
        <v>0</v>
      </c>
      <c r="F67" s="397">
        <f t="shared" si="41"/>
        <v>0</v>
      </c>
      <c r="G67" s="397">
        <f t="shared" si="42"/>
        <v>0</v>
      </c>
      <c r="H67" s="397">
        <f t="shared" si="43"/>
        <v>0</v>
      </c>
      <c r="I67" s="397">
        <f t="shared" si="44"/>
        <v>0</v>
      </c>
      <c r="J67" s="397">
        <f t="shared" si="45"/>
        <v>0</v>
      </c>
      <c r="K67" s="398">
        <f t="shared" si="46"/>
        <v>0</v>
      </c>
      <c r="L67" s="398">
        <f t="shared" si="47"/>
        <v>0</v>
      </c>
      <c r="M67" s="507">
        <f t="shared" si="48"/>
        <v>0</v>
      </c>
    </row>
    <row r="68" spans="1:13">
      <c r="A68" s="142">
        <v>41183</v>
      </c>
      <c r="B68" s="266"/>
      <c r="C68" s="266"/>
      <c r="D68" s="266"/>
      <c r="E68" s="396">
        <f t="shared" si="40"/>
        <v>0</v>
      </c>
      <c r="F68" s="397">
        <f t="shared" si="41"/>
        <v>0</v>
      </c>
      <c r="G68" s="397">
        <f t="shared" si="42"/>
        <v>0</v>
      </c>
      <c r="H68" s="397">
        <f t="shared" si="43"/>
        <v>0</v>
      </c>
      <c r="I68" s="397">
        <f t="shared" si="44"/>
        <v>0</v>
      </c>
      <c r="J68" s="397">
        <f t="shared" si="45"/>
        <v>0</v>
      </c>
      <c r="K68" s="398">
        <f t="shared" si="46"/>
        <v>0</v>
      </c>
      <c r="L68" s="398">
        <f t="shared" si="47"/>
        <v>0</v>
      </c>
      <c r="M68" s="507">
        <f t="shared" si="48"/>
        <v>0</v>
      </c>
    </row>
    <row r="69" spans="1:13">
      <c r="A69" s="142">
        <v>41214</v>
      </c>
      <c r="B69" s="266"/>
      <c r="C69" s="266"/>
      <c r="D69" s="266"/>
      <c r="E69" s="396">
        <f t="shared" si="40"/>
        <v>0</v>
      </c>
      <c r="F69" s="397">
        <f t="shared" si="41"/>
        <v>0</v>
      </c>
      <c r="G69" s="397">
        <f t="shared" si="42"/>
        <v>0</v>
      </c>
      <c r="H69" s="397">
        <f t="shared" si="43"/>
        <v>0</v>
      </c>
      <c r="I69" s="397">
        <f t="shared" si="44"/>
        <v>0</v>
      </c>
      <c r="J69" s="397">
        <f t="shared" si="45"/>
        <v>0</v>
      </c>
      <c r="K69" s="398">
        <f t="shared" si="46"/>
        <v>0</v>
      </c>
      <c r="L69" s="398">
        <f t="shared" si="47"/>
        <v>0</v>
      </c>
      <c r="M69" s="507">
        <f t="shared" si="48"/>
        <v>0</v>
      </c>
    </row>
    <row r="70" spans="1:13" ht="15.75" thickBot="1">
      <c r="A70" s="142">
        <v>41244</v>
      </c>
      <c r="B70" s="267"/>
      <c r="C70" s="267"/>
      <c r="D70" s="348"/>
      <c r="E70" s="400">
        <f t="shared" si="40"/>
        <v>0</v>
      </c>
      <c r="F70" s="401">
        <f t="shared" si="41"/>
        <v>0</v>
      </c>
      <c r="G70" s="401">
        <f t="shared" si="42"/>
        <v>0</v>
      </c>
      <c r="H70" s="401">
        <f t="shared" si="43"/>
        <v>0</v>
      </c>
      <c r="I70" s="401">
        <f t="shared" si="44"/>
        <v>0</v>
      </c>
      <c r="J70" s="401">
        <f t="shared" si="45"/>
        <v>0</v>
      </c>
      <c r="K70" s="402">
        <f t="shared" si="46"/>
        <v>0</v>
      </c>
      <c r="L70" s="402">
        <f t="shared" si="47"/>
        <v>0</v>
      </c>
      <c r="M70" s="508">
        <f t="shared" si="48"/>
        <v>0</v>
      </c>
    </row>
    <row r="71" spans="1:13" ht="16.5" thickTop="1" thickBot="1">
      <c r="A71" s="148" t="s">
        <v>24</v>
      </c>
      <c r="B71" s="268">
        <f t="shared" ref="B71:M71" si="49">SUM(B59:B70)</f>
        <v>0</v>
      </c>
      <c r="C71" s="268"/>
      <c r="D71" s="268">
        <f t="shared" si="49"/>
        <v>0</v>
      </c>
      <c r="E71" s="404">
        <f t="shared" si="49"/>
        <v>0</v>
      </c>
      <c r="F71" s="405">
        <f t="shared" si="49"/>
        <v>0</v>
      </c>
      <c r="G71" s="405">
        <f t="shared" si="49"/>
        <v>0</v>
      </c>
      <c r="H71" s="405">
        <f t="shared" si="49"/>
        <v>0</v>
      </c>
      <c r="I71" s="405">
        <f t="shared" si="49"/>
        <v>0</v>
      </c>
      <c r="J71" s="405">
        <f t="shared" si="49"/>
        <v>0</v>
      </c>
      <c r="K71" s="405">
        <f t="shared" si="49"/>
        <v>0</v>
      </c>
      <c r="L71" s="405">
        <f t="shared" si="49"/>
        <v>0</v>
      </c>
      <c r="M71" s="509">
        <f t="shared" si="49"/>
        <v>0</v>
      </c>
    </row>
  </sheetData>
  <mergeCells count="3">
    <mergeCell ref="N2:O2"/>
    <mergeCell ref="N1:O1"/>
    <mergeCell ref="E1:M1"/>
  </mergeCells>
  <phoneticPr fontId="0" type="noConversion"/>
  <printOptions horizontalCentered="1"/>
  <pageMargins left="0" right="0" top="1.07" bottom="1" header="0.5" footer="0.5"/>
  <pageSetup scale="90" orientation="landscape" horizontalDpi="4294967292" verticalDpi="300" r:id="rId1"/>
  <headerFooter alignWithMargins="0">
    <oddHeader xml:space="preserve">&amp;L&amp;8Factors from AP-42&amp;CNATURAL GAS </oddHeader>
    <oddFooter xml:space="preserve">&amp;LReport Run : &amp;D&amp;RPage &amp;P of &amp;N
</oddFooter>
  </headerFooter>
  <rowBreaks count="2" manualBreakCount="2">
    <brk id="30" max="7" man="1"/>
    <brk id="58" max="7" man="1"/>
  </rowBreaks>
  <ignoredErrors>
    <ignoredError sqref="D57 D15 D29 D43 D71" unlockedFormula="1"/>
  </ignoredErrors>
</worksheet>
</file>

<file path=xl/worksheets/sheet27.xml><?xml version="1.0" encoding="utf-8"?>
<worksheet xmlns="http://schemas.openxmlformats.org/spreadsheetml/2006/main" xmlns:r="http://schemas.openxmlformats.org/officeDocument/2006/relationships">
  <sheetPr codeName="Sheet13"/>
  <dimension ref="A1:O567"/>
  <sheetViews>
    <sheetView showGridLines="0" workbookViewId="0">
      <pane xSplit="2" ySplit="6" topLeftCell="C7" activePane="bottomRight" state="frozen"/>
      <selection pane="topRight"/>
      <selection pane="bottomLeft"/>
      <selection pane="bottomRight" activeCell="M24" sqref="M24"/>
    </sheetView>
  </sheetViews>
  <sheetFormatPr defaultRowHeight="15"/>
  <cols>
    <col min="1" max="1" width="2.28515625" style="129" customWidth="1"/>
    <col min="2" max="2" width="13.7109375" style="130" customWidth="1"/>
    <col min="3" max="3" width="14.28515625" style="127" customWidth="1"/>
    <col min="4" max="4" width="5.140625" style="127" customWidth="1"/>
    <col min="5" max="5" width="12.7109375" style="334" customWidth="1"/>
    <col min="6" max="6" width="4.7109375" style="127" customWidth="1"/>
    <col min="7" max="7" width="12.42578125" style="127" customWidth="1"/>
    <col min="8" max="8" width="5.140625" style="127" customWidth="1"/>
    <col min="9" max="9" width="9.42578125" style="328" bestFit="1" customWidth="1"/>
    <col min="10" max="10" width="5.140625" style="127" customWidth="1"/>
    <col min="11" max="11" width="9.42578125" style="127" customWidth="1"/>
    <col min="12" max="12" width="11" style="127" customWidth="1"/>
    <col min="13" max="13" width="6.28515625" style="127" customWidth="1"/>
    <col min="14" max="14" width="15.85546875" style="129" customWidth="1"/>
    <col min="15" max="15" width="6.5703125" style="129" customWidth="1"/>
    <col min="16" max="16384" width="9.140625" style="127"/>
  </cols>
  <sheetData>
    <row r="1" spans="1:15" ht="18.75">
      <c r="A1" s="244"/>
      <c r="B1" s="320" t="str">
        <f>Plant</f>
        <v>Anytown</v>
      </c>
      <c r="C1" s="565" t="s">
        <v>137</v>
      </c>
      <c r="D1" s="565"/>
      <c r="E1" s="565"/>
      <c r="F1" s="565"/>
      <c r="G1" s="565"/>
      <c r="H1" s="565"/>
      <c r="I1" s="565"/>
      <c r="J1" s="565"/>
      <c r="K1" s="243"/>
      <c r="L1"/>
      <c r="M1" s="241"/>
      <c r="N1" s="321"/>
      <c r="O1"/>
    </row>
    <row r="2" spans="1:15">
      <c r="A2" s="322"/>
      <c r="B2" s="322"/>
      <c r="I2" s="324"/>
      <c r="J2" s="243"/>
      <c r="K2" s="243"/>
      <c r="L2"/>
      <c r="M2" s="243"/>
      <c r="N2" s="321"/>
      <c r="O2"/>
    </row>
    <row r="3" spans="1:15">
      <c r="A3" s="244"/>
      <c r="B3" s="320"/>
      <c r="C3" s="243" t="s">
        <v>135</v>
      </c>
      <c r="D3" s="343">
        <v>1</v>
      </c>
      <c r="E3" s="326"/>
      <c r="F3" s="323"/>
      <c r="G3" s="545" t="s">
        <v>139</v>
      </c>
      <c r="H3" s="545"/>
      <c r="I3" s="331">
        <v>6.54</v>
      </c>
      <c r="J3" s="243"/>
      <c r="K3" s="243"/>
      <c r="L3" s="244"/>
      <c r="M3" s="243"/>
      <c r="N3" s="321"/>
      <c r="O3"/>
    </row>
    <row r="4" spans="1:15">
      <c r="A4" s="244"/>
      <c r="B4" s="320"/>
      <c r="C4" s="243"/>
      <c r="D4" s="323"/>
      <c r="E4" s="326"/>
      <c r="F4" s="323"/>
      <c r="G4"/>
      <c r="H4"/>
      <c r="I4" s="324"/>
      <c r="J4" s="243"/>
      <c r="K4" s="243"/>
      <c r="L4" s="319"/>
      <c r="M4" s="243"/>
      <c r="N4" s="321"/>
      <c r="O4"/>
    </row>
    <row r="5" spans="1:15">
      <c r="A5" s="244"/>
      <c r="B5" s="320"/>
      <c r="C5" s="244" t="s">
        <v>141</v>
      </c>
      <c r="D5" s="243"/>
      <c r="E5" s="129" t="s">
        <v>138</v>
      </c>
      <c r="F5" s="243"/>
      <c r="G5" s="312" t="s">
        <v>136</v>
      </c>
      <c r="I5" s="325" t="s">
        <v>19</v>
      </c>
      <c r="J5" s="243"/>
      <c r="K5" s="244" t="s">
        <v>143</v>
      </c>
      <c r="M5" s="542" t="s">
        <v>131</v>
      </c>
      <c r="N5" s="542"/>
      <c r="O5"/>
    </row>
    <row r="6" spans="1:15">
      <c r="C6" s="129" t="s">
        <v>140</v>
      </c>
      <c r="E6" s="129" t="s">
        <v>136</v>
      </c>
      <c r="G6" s="149" t="s">
        <v>142</v>
      </c>
      <c r="H6" s="129"/>
      <c r="I6" s="327" t="s">
        <v>13</v>
      </c>
      <c r="K6" s="129" t="s">
        <v>144</v>
      </c>
      <c r="M6" s="542" t="s">
        <v>197</v>
      </c>
      <c r="N6" s="542"/>
      <c r="O6"/>
    </row>
    <row r="7" spans="1:15">
      <c r="B7" s="132">
        <v>39448</v>
      </c>
      <c r="C7" s="335"/>
      <c r="D7" s="313" t="s">
        <v>134</v>
      </c>
      <c r="E7" s="339"/>
      <c r="F7" s="313" t="s">
        <v>134</v>
      </c>
      <c r="G7" s="328">
        <f>IF(E7&lt;&gt;"",+C7-E7,0)</f>
        <v>0</v>
      </c>
      <c r="H7" s="345" t="s">
        <v>134</v>
      </c>
      <c r="I7" s="332">
        <f>IF(SUM(VOCeff*G7)*weight&lt;0.001,0,+(VOCeff*G7)*weight)</f>
        <v>0</v>
      </c>
      <c r="J7" s="345" t="s">
        <v>8</v>
      </c>
      <c r="K7" s="129"/>
      <c r="L7" s="313" t="s">
        <v>134</v>
      </c>
      <c r="M7" s="466">
        <f>+I7</f>
        <v>0</v>
      </c>
      <c r="N7" s="129" t="s">
        <v>8</v>
      </c>
    </row>
    <row r="8" spans="1:15">
      <c r="B8" s="132">
        <v>39479</v>
      </c>
      <c r="C8" s="335"/>
      <c r="D8" s="313" t="s">
        <v>134</v>
      </c>
      <c r="E8" s="339"/>
      <c r="F8" s="313" t="s">
        <v>134</v>
      </c>
      <c r="G8" s="328">
        <f t="shared" ref="G8:G18" si="0">IF(E8&lt;&gt;"",+C8-E8,0)</f>
        <v>0</v>
      </c>
      <c r="H8" s="345" t="s">
        <v>134</v>
      </c>
      <c r="I8" s="332">
        <f t="shared" ref="I8:I18" si="1">IF(SUM(VOCeff*G8)*weight&lt;0.001,0,+(VOCeff*G8)*weight)</f>
        <v>0</v>
      </c>
      <c r="J8" s="345" t="s">
        <v>8</v>
      </c>
      <c r="K8" s="129"/>
      <c r="L8" s="313" t="s">
        <v>134</v>
      </c>
      <c r="M8" s="466">
        <f>AVERAGE(I7:I8)</f>
        <v>0</v>
      </c>
      <c r="N8" s="129" t="s">
        <v>8</v>
      </c>
    </row>
    <row r="9" spans="1:15">
      <c r="B9" s="132">
        <v>39508</v>
      </c>
      <c r="C9" s="335"/>
      <c r="D9" s="313" t="s">
        <v>134</v>
      </c>
      <c r="E9" s="339"/>
      <c r="F9" s="313" t="s">
        <v>134</v>
      </c>
      <c r="G9" s="328">
        <f t="shared" si="0"/>
        <v>0</v>
      </c>
      <c r="H9" s="345" t="s">
        <v>134</v>
      </c>
      <c r="I9" s="332">
        <f t="shared" si="1"/>
        <v>0</v>
      </c>
      <c r="J9" s="345" t="s">
        <v>8</v>
      </c>
      <c r="K9" s="129"/>
      <c r="L9" s="313" t="s">
        <v>134</v>
      </c>
      <c r="M9" s="466">
        <f>AVERAGE(I7:I9)</f>
        <v>0</v>
      </c>
      <c r="N9" s="129" t="s">
        <v>8</v>
      </c>
    </row>
    <row r="10" spans="1:15">
      <c r="B10" s="132">
        <v>39539</v>
      </c>
      <c r="C10" s="335"/>
      <c r="D10" s="313" t="s">
        <v>134</v>
      </c>
      <c r="E10" s="339"/>
      <c r="F10" s="313" t="s">
        <v>134</v>
      </c>
      <c r="G10" s="328">
        <f t="shared" si="0"/>
        <v>0</v>
      </c>
      <c r="H10" s="345" t="s">
        <v>134</v>
      </c>
      <c r="I10" s="332">
        <f t="shared" si="1"/>
        <v>0</v>
      </c>
      <c r="J10" s="345" t="s">
        <v>8</v>
      </c>
      <c r="K10" s="129"/>
      <c r="L10" s="313" t="s">
        <v>134</v>
      </c>
      <c r="M10" s="466">
        <f>AVERAGE(I7:I10)</f>
        <v>0</v>
      </c>
      <c r="N10" s="129" t="s">
        <v>8</v>
      </c>
    </row>
    <row r="11" spans="1:15">
      <c r="B11" s="132">
        <v>39569</v>
      </c>
      <c r="C11" s="335"/>
      <c r="D11" s="313" t="s">
        <v>134</v>
      </c>
      <c r="E11" s="339"/>
      <c r="F11" s="313" t="s">
        <v>134</v>
      </c>
      <c r="G11" s="328">
        <f t="shared" si="0"/>
        <v>0</v>
      </c>
      <c r="H11" s="345" t="s">
        <v>134</v>
      </c>
      <c r="I11" s="332">
        <f t="shared" si="1"/>
        <v>0</v>
      </c>
      <c r="J11" s="345" t="s">
        <v>8</v>
      </c>
      <c r="K11" s="129"/>
      <c r="L11" s="313" t="s">
        <v>134</v>
      </c>
      <c r="M11" s="466">
        <f>AVERAGE(I7:I11)</f>
        <v>0</v>
      </c>
      <c r="N11" s="129" t="s">
        <v>8</v>
      </c>
    </row>
    <row r="12" spans="1:15">
      <c r="B12" s="132">
        <v>39600</v>
      </c>
      <c r="C12" s="335"/>
      <c r="D12" s="313" t="s">
        <v>134</v>
      </c>
      <c r="E12" s="339"/>
      <c r="F12" s="313" t="s">
        <v>134</v>
      </c>
      <c r="G12" s="328">
        <f t="shared" si="0"/>
        <v>0</v>
      </c>
      <c r="H12" s="345" t="s">
        <v>134</v>
      </c>
      <c r="I12" s="332">
        <f t="shared" si="1"/>
        <v>0</v>
      </c>
      <c r="J12" s="345" t="s">
        <v>8</v>
      </c>
      <c r="K12" s="129"/>
      <c r="L12" s="313" t="s">
        <v>134</v>
      </c>
      <c r="M12" s="466">
        <f>AVERAGE(I7:I12)</f>
        <v>0</v>
      </c>
      <c r="N12" s="129" t="s">
        <v>8</v>
      </c>
    </row>
    <row r="13" spans="1:15">
      <c r="B13" s="132">
        <v>39630</v>
      </c>
      <c r="C13" s="335"/>
      <c r="D13" s="313" t="s">
        <v>134</v>
      </c>
      <c r="E13" s="339"/>
      <c r="F13" s="313" t="s">
        <v>134</v>
      </c>
      <c r="G13" s="328">
        <f t="shared" si="0"/>
        <v>0</v>
      </c>
      <c r="H13" s="345" t="s">
        <v>134</v>
      </c>
      <c r="I13" s="332">
        <f t="shared" si="1"/>
        <v>0</v>
      </c>
      <c r="J13" s="345" t="s">
        <v>8</v>
      </c>
      <c r="K13" s="129"/>
      <c r="L13" s="313" t="s">
        <v>134</v>
      </c>
      <c r="M13" s="466">
        <f>AVERAGE(I7:I13)</f>
        <v>0</v>
      </c>
      <c r="N13" s="129" t="s">
        <v>8</v>
      </c>
    </row>
    <row r="14" spans="1:15">
      <c r="B14" s="132">
        <v>39661</v>
      </c>
      <c r="C14" s="335"/>
      <c r="D14" s="313" t="s">
        <v>134</v>
      </c>
      <c r="E14" s="339"/>
      <c r="F14" s="313" t="s">
        <v>134</v>
      </c>
      <c r="G14" s="328">
        <f t="shared" si="0"/>
        <v>0</v>
      </c>
      <c r="H14" s="345" t="s">
        <v>134</v>
      </c>
      <c r="I14" s="332">
        <f t="shared" si="1"/>
        <v>0</v>
      </c>
      <c r="J14" s="345" t="s">
        <v>8</v>
      </c>
      <c r="K14" s="129"/>
      <c r="L14" s="313" t="s">
        <v>134</v>
      </c>
      <c r="M14" s="466">
        <f>AVERAGE(I7:I14)</f>
        <v>0</v>
      </c>
      <c r="N14" s="129" t="s">
        <v>8</v>
      </c>
    </row>
    <row r="15" spans="1:15">
      <c r="B15" s="132">
        <v>39692</v>
      </c>
      <c r="C15" s="335"/>
      <c r="D15" s="313" t="s">
        <v>134</v>
      </c>
      <c r="E15" s="339"/>
      <c r="F15" s="313" t="s">
        <v>134</v>
      </c>
      <c r="G15" s="328">
        <f t="shared" si="0"/>
        <v>0</v>
      </c>
      <c r="H15" s="345" t="s">
        <v>134</v>
      </c>
      <c r="I15" s="332">
        <f t="shared" si="1"/>
        <v>0</v>
      </c>
      <c r="J15" s="345" t="s">
        <v>8</v>
      </c>
      <c r="K15" s="129"/>
      <c r="L15" s="313" t="s">
        <v>134</v>
      </c>
      <c r="M15" s="466">
        <f>AVERAGE(I7:I15)</f>
        <v>0</v>
      </c>
      <c r="N15" s="129" t="s">
        <v>8</v>
      </c>
    </row>
    <row r="16" spans="1:15">
      <c r="B16" s="132">
        <v>39722</v>
      </c>
      <c r="C16" s="335"/>
      <c r="D16" s="313" t="s">
        <v>134</v>
      </c>
      <c r="E16" s="339"/>
      <c r="F16" s="313" t="s">
        <v>134</v>
      </c>
      <c r="G16" s="328">
        <f t="shared" si="0"/>
        <v>0</v>
      </c>
      <c r="H16" s="345" t="s">
        <v>134</v>
      </c>
      <c r="I16" s="332">
        <f t="shared" si="1"/>
        <v>0</v>
      </c>
      <c r="J16" s="345" t="s">
        <v>8</v>
      </c>
      <c r="K16" s="129"/>
      <c r="L16" s="313" t="s">
        <v>134</v>
      </c>
      <c r="M16" s="466">
        <f>AVERAGE(I7:I16)</f>
        <v>0</v>
      </c>
      <c r="N16" s="129" t="s">
        <v>8</v>
      </c>
    </row>
    <row r="17" spans="1:15">
      <c r="B17" s="132">
        <v>39753</v>
      </c>
      <c r="C17" s="335"/>
      <c r="D17" s="313" t="s">
        <v>134</v>
      </c>
      <c r="E17" s="339"/>
      <c r="F17" s="313" t="s">
        <v>134</v>
      </c>
      <c r="G17" s="328">
        <f t="shared" si="0"/>
        <v>0</v>
      </c>
      <c r="H17" s="345" t="s">
        <v>134</v>
      </c>
      <c r="I17" s="332">
        <f t="shared" si="1"/>
        <v>0</v>
      </c>
      <c r="J17" s="345" t="s">
        <v>8</v>
      </c>
      <c r="K17" s="129"/>
      <c r="L17" s="313" t="s">
        <v>134</v>
      </c>
      <c r="M17" s="466">
        <f>AVERAGE(I7:I17)</f>
        <v>0</v>
      </c>
      <c r="N17" s="129" t="s">
        <v>8</v>
      </c>
    </row>
    <row r="18" spans="1:15" ht="15.75" thickBot="1">
      <c r="B18" s="132">
        <v>39783</v>
      </c>
      <c r="C18" s="336"/>
      <c r="D18" s="338" t="s">
        <v>134</v>
      </c>
      <c r="E18" s="340"/>
      <c r="F18" s="338" t="s">
        <v>134</v>
      </c>
      <c r="G18" s="341">
        <f t="shared" si="0"/>
        <v>0</v>
      </c>
      <c r="H18" s="346" t="s">
        <v>134</v>
      </c>
      <c r="I18" s="337">
        <f t="shared" si="1"/>
        <v>0</v>
      </c>
      <c r="J18" s="346" t="s">
        <v>8</v>
      </c>
      <c r="K18" s="344"/>
      <c r="L18" s="338" t="s">
        <v>134</v>
      </c>
      <c r="M18" s="467">
        <f>AVERAGE(I7:I18)</f>
        <v>0</v>
      </c>
      <c r="N18" s="344" t="s">
        <v>8</v>
      </c>
    </row>
    <row r="19" spans="1:15" ht="15.75" thickTop="1">
      <c r="B19" s="129"/>
      <c r="C19" s="270"/>
      <c r="D19" s="313"/>
      <c r="E19"/>
      <c r="F19" s="313"/>
      <c r="G19" s="328"/>
      <c r="J19" s="313"/>
      <c r="O19" s="127"/>
    </row>
    <row r="20" spans="1:15">
      <c r="B20" s="136"/>
      <c r="C20" s="270">
        <f>SUM(C7:C18)</f>
        <v>0</v>
      </c>
      <c r="D20" s="313" t="s">
        <v>134</v>
      </c>
      <c r="E20" s="270">
        <f>SUM(E7:E18)</f>
        <v>0</v>
      </c>
      <c r="F20" s="313" t="s">
        <v>134</v>
      </c>
      <c r="G20" s="342">
        <f>SUM(G7:G18)</f>
        <v>0</v>
      </c>
      <c r="H20" s="313" t="s">
        <v>134</v>
      </c>
      <c r="I20" s="333">
        <f>SUM(I7:I18)</f>
        <v>0</v>
      </c>
      <c r="J20" s="313" t="s">
        <v>8</v>
      </c>
      <c r="K20" s="129"/>
      <c r="L20" s="313" t="s">
        <v>134</v>
      </c>
      <c r="M20" s="329">
        <f>SUM(M7:M18)</f>
        <v>0</v>
      </c>
      <c r="N20" s="129" t="s">
        <v>8</v>
      </c>
    </row>
    <row r="21" spans="1:15">
      <c r="B21" s="136"/>
      <c r="C21" s="280"/>
      <c r="D21" s="129"/>
      <c r="E21" s="149"/>
      <c r="F21" s="129"/>
      <c r="G21" s="137"/>
      <c r="H21" s="137"/>
      <c r="I21" s="329"/>
      <c r="J21" s="129"/>
      <c r="K21" s="129"/>
      <c r="L21" s="138"/>
      <c r="N21" s="127"/>
    </row>
    <row r="22" spans="1:15">
      <c r="B22" s="136"/>
      <c r="C22" s="280"/>
      <c r="E22" s="149"/>
      <c r="G22" s="137"/>
      <c r="H22" s="137"/>
      <c r="L22" s="134"/>
      <c r="N22" s="127"/>
      <c r="O22" s="127"/>
    </row>
    <row r="23" spans="1:15">
      <c r="B23" s="136"/>
      <c r="C23" s="276"/>
      <c r="E23" s="149"/>
      <c r="I23" s="127"/>
      <c r="L23" s="129"/>
      <c r="O23" s="127"/>
    </row>
    <row r="24" spans="1:15">
      <c r="A24" s="139"/>
      <c r="B24" s="132">
        <v>39814</v>
      </c>
      <c r="C24" s="335"/>
      <c r="D24" s="313" t="s">
        <v>134</v>
      </c>
      <c r="E24" s="339"/>
      <c r="F24" s="313" t="s">
        <v>134</v>
      </c>
      <c r="G24" s="328">
        <f>IF(E24&lt;&gt;"",+C24-E24,0)</f>
        <v>0</v>
      </c>
      <c r="H24" s="345" t="s">
        <v>134</v>
      </c>
      <c r="I24" s="332">
        <f>IF(SUM(VOCeff*G24)*weight&lt;0.001,0,+(VOCeff*G24)*weight)</f>
        <v>0</v>
      </c>
      <c r="J24" s="345" t="s">
        <v>8</v>
      </c>
      <c r="K24" s="129"/>
      <c r="L24" s="313" t="s">
        <v>134</v>
      </c>
      <c r="M24" s="328">
        <f>+I8+I9+I10+I11+I12+I13+I14+I15+I16+I17+I18+I24</f>
        <v>0</v>
      </c>
      <c r="N24" s="129" t="s">
        <v>8</v>
      </c>
    </row>
    <row r="25" spans="1:15">
      <c r="A25" s="139"/>
      <c r="B25" s="132">
        <v>39845</v>
      </c>
      <c r="C25" s="335"/>
      <c r="D25" s="313" t="s">
        <v>134</v>
      </c>
      <c r="E25" s="339"/>
      <c r="F25" s="313" t="s">
        <v>134</v>
      </c>
      <c r="G25" s="328">
        <f t="shared" ref="G25:G35" si="2">IF(E25&lt;&gt;"",+C25-E25,0)</f>
        <v>0</v>
      </c>
      <c r="H25" s="345" t="s">
        <v>134</v>
      </c>
      <c r="I25" s="332">
        <f t="shared" ref="I25:I35" si="3">IF(SUM(VOCeff*G25)*weight&lt;0.001,0,+(VOCeff*G25)*weight)</f>
        <v>0</v>
      </c>
      <c r="J25" s="345" t="s">
        <v>8</v>
      </c>
      <c r="K25" s="129"/>
      <c r="L25" s="313" t="s">
        <v>134</v>
      </c>
      <c r="M25" s="328">
        <f>+I9+I10+I11+I12+I13+I14+I15+I16+I17+I18+I24+I25</f>
        <v>0</v>
      </c>
      <c r="N25" s="129" t="s">
        <v>8</v>
      </c>
    </row>
    <row r="26" spans="1:15">
      <c r="A26" s="139"/>
      <c r="B26" s="132">
        <v>39873</v>
      </c>
      <c r="C26" s="335"/>
      <c r="D26" s="313" t="s">
        <v>134</v>
      </c>
      <c r="E26" s="339"/>
      <c r="F26" s="313" t="s">
        <v>134</v>
      </c>
      <c r="G26" s="328">
        <f t="shared" si="2"/>
        <v>0</v>
      </c>
      <c r="H26" s="345" t="s">
        <v>134</v>
      </c>
      <c r="I26" s="332">
        <f t="shared" si="3"/>
        <v>0</v>
      </c>
      <c r="J26" s="345" t="s">
        <v>8</v>
      </c>
      <c r="K26" s="129"/>
      <c r="L26" s="313" t="s">
        <v>134</v>
      </c>
      <c r="M26" s="328">
        <f>+I10+I11+I12+I13+I14+I15+I16+I17+I18+I23+I24+I25</f>
        <v>0</v>
      </c>
      <c r="N26" s="129" t="s">
        <v>8</v>
      </c>
    </row>
    <row r="27" spans="1:15">
      <c r="A27" s="139"/>
      <c r="B27" s="132">
        <v>39904</v>
      </c>
      <c r="C27" s="335"/>
      <c r="D27" s="313" t="s">
        <v>134</v>
      </c>
      <c r="E27" s="339"/>
      <c r="F27" s="313" t="s">
        <v>134</v>
      </c>
      <c r="G27" s="328">
        <f t="shared" si="2"/>
        <v>0</v>
      </c>
      <c r="H27" s="345" t="s">
        <v>134</v>
      </c>
      <c r="I27" s="332">
        <f t="shared" si="3"/>
        <v>0</v>
      </c>
      <c r="J27" s="345" t="s">
        <v>8</v>
      </c>
      <c r="K27" s="129"/>
      <c r="L27" s="313" t="s">
        <v>134</v>
      </c>
      <c r="M27" s="328">
        <f>+I11+I12+I13+I14+I15+I16+I17+I18+I23+I24+I25+I26</f>
        <v>0</v>
      </c>
      <c r="N27" s="129" t="s">
        <v>8</v>
      </c>
    </row>
    <row r="28" spans="1:15">
      <c r="A28" s="139"/>
      <c r="B28" s="132">
        <v>39934</v>
      </c>
      <c r="C28" s="335"/>
      <c r="D28" s="313" t="s">
        <v>134</v>
      </c>
      <c r="E28" s="339"/>
      <c r="F28" s="313" t="s">
        <v>134</v>
      </c>
      <c r="G28" s="328">
        <f t="shared" si="2"/>
        <v>0</v>
      </c>
      <c r="H28" s="345" t="s">
        <v>134</v>
      </c>
      <c r="I28" s="332">
        <f t="shared" si="3"/>
        <v>0</v>
      </c>
      <c r="J28" s="345" t="s">
        <v>8</v>
      </c>
      <c r="K28" s="129"/>
      <c r="L28" s="313" t="s">
        <v>134</v>
      </c>
      <c r="M28" s="328">
        <f>+I12+I13+I14+I15+I16+I17+I18+I23+I24+I25+I26+I27</f>
        <v>0</v>
      </c>
      <c r="N28" s="129" t="s">
        <v>8</v>
      </c>
    </row>
    <row r="29" spans="1:15">
      <c r="A29" s="139"/>
      <c r="B29" s="132">
        <v>39965</v>
      </c>
      <c r="C29" s="335"/>
      <c r="D29" s="313" t="s">
        <v>134</v>
      </c>
      <c r="E29" s="339"/>
      <c r="F29" s="313" t="s">
        <v>134</v>
      </c>
      <c r="G29" s="328">
        <f t="shared" si="2"/>
        <v>0</v>
      </c>
      <c r="H29" s="345" t="s">
        <v>134</v>
      </c>
      <c r="I29" s="332">
        <f t="shared" si="3"/>
        <v>0</v>
      </c>
      <c r="J29" s="345" t="s">
        <v>8</v>
      </c>
      <c r="K29" s="129"/>
      <c r="L29" s="313" t="s">
        <v>134</v>
      </c>
      <c r="M29" s="328">
        <f>+I13+I14+I15+I16+I17+I18+I23+I24+I25+I26+I27+I28</f>
        <v>0</v>
      </c>
      <c r="N29" s="129" t="s">
        <v>8</v>
      </c>
    </row>
    <row r="30" spans="1:15">
      <c r="A30" s="139"/>
      <c r="B30" s="132">
        <v>39995</v>
      </c>
      <c r="C30" s="335"/>
      <c r="D30" s="313" t="s">
        <v>134</v>
      </c>
      <c r="E30" s="339"/>
      <c r="F30" s="313" t="s">
        <v>134</v>
      </c>
      <c r="G30" s="328">
        <f t="shared" si="2"/>
        <v>0</v>
      </c>
      <c r="H30" s="345" t="s">
        <v>134</v>
      </c>
      <c r="I30" s="332">
        <f t="shared" si="3"/>
        <v>0</v>
      </c>
      <c r="J30" s="345" t="s">
        <v>8</v>
      </c>
      <c r="K30" s="129"/>
      <c r="L30" s="313" t="s">
        <v>134</v>
      </c>
      <c r="M30" s="328">
        <f>+I14+I15+I16+I17+I18+I23+I24+I25+I26+I27+I28+I29</f>
        <v>0</v>
      </c>
      <c r="N30" s="129" t="s">
        <v>8</v>
      </c>
    </row>
    <row r="31" spans="1:15">
      <c r="A31" s="139"/>
      <c r="B31" s="132">
        <v>40026</v>
      </c>
      <c r="C31" s="335"/>
      <c r="D31" s="313" t="s">
        <v>134</v>
      </c>
      <c r="E31" s="339"/>
      <c r="F31" s="313" t="s">
        <v>134</v>
      </c>
      <c r="G31" s="328">
        <f t="shared" si="2"/>
        <v>0</v>
      </c>
      <c r="H31" s="345" t="s">
        <v>134</v>
      </c>
      <c r="I31" s="332">
        <f t="shared" si="3"/>
        <v>0</v>
      </c>
      <c r="J31" s="345" t="s">
        <v>8</v>
      </c>
      <c r="K31" s="129"/>
      <c r="L31" s="313" t="s">
        <v>134</v>
      </c>
      <c r="M31" s="328">
        <f>+I15+I16+I17+I18+I23+I24+I25+I26+I27+I28+I29+I30</f>
        <v>0</v>
      </c>
      <c r="N31" s="129" t="s">
        <v>8</v>
      </c>
    </row>
    <row r="32" spans="1:15">
      <c r="A32" s="139"/>
      <c r="B32" s="132">
        <v>40057</v>
      </c>
      <c r="C32" s="335"/>
      <c r="D32" s="313" t="s">
        <v>134</v>
      </c>
      <c r="E32" s="339"/>
      <c r="F32" s="313" t="s">
        <v>134</v>
      </c>
      <c r="G32" s="328">
        <f t="shared" si="2"/>
        <v>0</v>
      </c>
      <c r="H32" s="345" t="s">
        <v>134</v>
      </c>
      <c r="I32" s="332">
        <f t="shared" si="3"/>
        <v>0</v>
      </c>
      <c r="J32" s="345" t="s">
        <v>8</v>
      </c>
      <c r="K32" s="129"/>
      <c r="L32" s="313" t="s">
        <v>134</v>
      </c>
      <c r="M32" s="328">
        <f>+I16+I17+I18+I23+I24+I25+I26+I27+I28+I29+I30+I31</f>
        <v>0</v>
      </c>
      <c r="N32" s="129" t="s">
        <v>8</v>
      </c>
    </row>
    <row r="33" spans="1:15">
      <c r="A33" s="139"/>
      <c r="B33" s="132">
        <v>40087</v>
      </c>
      <c r="C33" s="335"/>
      <c r="D33" s="313" t="s">
        <v>134</v>
      </c>
      <c r="E33" s="339"/>
      <c r="F33" s="313" t="s">
        <v>134</v>
      </c>
      <c r="G33" s="328">
        <f t="shared" si="2"/>
        <v>0</v>
      </c>
      <c r="H33" s="345" t="s">
        <v>134</v>
      </c>
      <c r="I33" s="332">
        <f t="shared" si="3"/>
        <v>0</v>
      </c>
      <c r="J33" s="345" t="s">
        <v>8</v>
      </c>
      <c r="K33" s="129"/>
      <c r="L33" s="313" t="s">
        <v>134</v>
      </c>
      <c r="M33" s="328">
        <f>+I17+I18+I23+I24+I25+I26+I27+I28+I29+I30+I31+I32</f>
        <v>0</v>
      </c>
      <c r="N33" s="129" t="s">
        <v>8</v>
      </c>
    </row>
    <row r="34" spans="1:15">
      <c r="A34" s="139"/>
      <c r="B34" s="132">
        <v>40118</v>
      </c>
      <c r="C34" s="335"/>
      <c r="D34" s="313" t="s">
        <v>134</v>
      </c>
      <c r="E34" s="339"/>
      <c r="F34" s="313" t="s">
        <v>134</v>
      </c>
      <c r="G34" s="328">
        <f t="shared" si="2"/>
        <v>0</v>
      </c>
      <c r="H34" s="345" t="s">
        <v>134</v>
      </c>
      <c r="I34" s="332">
        <f t="shared" si="3"/>
        <v>0</v>
      </c>
      <c r="J34" s="345" t="s">
        <v>8</v>
      </c>
      <c r="K34" s="129"/>
      <c r="L34" s="313" t="s">
        <v>134</v>
      </c>
      <c r="M34" s="328">
        <f>+I18+I23+I24+I25+I26+I27+I28+I29+I30+I31+I32+I33</f>
        <v>0</v>
      </c>
      <c r="N34" s="129" t="s">
        <v>8</v>
      </c>
    </row>
    <row r="35" spans="1:15" ht="15.75" thickBot="1">
      <c r="A35" s="139"/>
      <c r="B35" s="132">
        <v>40148</v>
      </c>
      <c r="C35" s="336"/>
      <c r="D35" s="338" t="s">
        <v>134</v>
      </c>
      <c r="E35" s="340"/>
      <c r="F35" s="338" t="s">
        <v>134</v>
      </c>
      <c r="G35" s="341">
        <f t="shared" si="2"/>
        <v>0</v>
      </c>
      <c r="H35" s="346" t="s">
        <v>134</v>
      </c>
      <c r="I35" s="337">
        <f t="shared" si="3"/>
        <v>0</v>
      </c>
      <c r="J35" s="346" t="s">
        <v>8</v>
      </c>
      <c r="K35" s="344"/>
      <c r="L35" s="338" t="s">
        <v>134</v>
      </c>
      <c r="M35" s="341">
        <f>+I23+I24+I25+I26+I27+I28+I29+I30+I31+I32+I33+I34</f>
        <v>0</v>
      </c>
      <c r="N35" s="344" t="s">
        <v>8</v>
      </c>
    </row>
    <row r="36" spans="1:15" ht="15.75" thickTop="1">
      <c r="B36" s="129"/>
      <c r="C36" s="270"/>
      <c r="D36" s="313"/>
      <c r="E36"/>
      <c r="F36" s="313"/>
      <c r="G36" s="328"/>
      <c r="J36" s="313"/>
      <c r="O36" s="127"/>
    </row>
    <row r="37" spans="1:15">
      <c r="B37" s="136"/>
      <c r="C37" s="270">
        <f>SUM(C24:C35)</f>
        <v>0</v>
      </c>
      <c r="D37" s="313" t="s">
        <v>134</v>
      </c>
      <c r="E37" s="270">
        <f>SUM(E24:E35)</f>
        <v>0</v>
      </c>
      <c r="F37" s="313" t="s">
        <v>134</v>
      </c>
      <c r="G37" s="342">
        <f>SUM(G24:G35)</f>
        <v>0</v>
      </c>
      <c r="H37" s="313" t="s">
        <v>134</v>
      </c>
      <c r="I37" s="333">
        <f>SUM(I24:I35)</f>
        <v>0</v>
      </c>
      <c r="J37" s="313" t="s">
        <v>8</v>
      </c>
      <c r="K37" s="129"/>
      <c r="L37" s="313" t="s">
        <v>134</v>
      </c>
      <c r="M37" s="328">
        <f>SUM(M24:M36)</f>
        <v>0</v>
      </c>
      <c r="N37" s="129" t="s">
        <v>8</v>
      </c>
    </row>
    <row r="38" spans="1:15">
      <c r="C38" s="276"/>
      <c r="E38" s="149"/>
      <c r="N38" s="127"/>
      <c r="O38" s="127"/>
    </row>
    <row r="39" spans="1:15">
      <c r="B39" s="132">
        <v>40179</v>
      </c>
      <c r="C39" s="335"/>
      <c r="D39" s="313" t="s">
        <v>134</v>
      </c>
      <c r="E39" s="339"/>
      <c r="F39" s="313" t="s">
        <v>134</v>
      </c>
      <c r="G39" s="328">
        <f>IF(E39&lt;&gt;"",+C39-E39,0)</f>
        <v>0</v>
      </c>
      <c r="H39" s="345" t="s">
        <v>134</v>
      </c>
      <c r="I39" s="332">
        <f>IF(SUM(VOCeff*G39)*weight&lt;0.001,0,+(VOCeff*G39)*weight)</f>
        <v>0</v>
      </c>
      <c r="J39" s="345" t="s">
        <v>8</v>
      </c>
      <c r="K39" s="129"/>
      <c r="L39" s="313" t="s">
        <v>134</v>
      </c>
      <c r="M39" s="328">
        <f>+I24+I25+I26+I27+I28+I29+I30+I31+I32+I33+I34+I39</f>
        <v>0</v>
      </c>
      <c r="N39" s="129" t="s">
        <v>8</v>
      </c>
    </row>
    <row r="40" spans="1:15">
      <c r="B40" s="132">
        <v>40210</v>
      </c>
      <c r="C40" s="335"/>
      <c r="D40" s="313" t="s">
        <v>134</v>
      </c>
      <c r="E40" s="339"/>
      <c r="F40" s="313" t="s">
        <v>134</v>
      </c>
      <c r="G40" s="328">
        <f t="shared" ref="G40:G50" si="4">IF(E40&lt;&gt;"",+C40-E40,0)</f>
        <v>0</v>
      </c>
      <c r="H40" s="345" t="s">
        <v>134</v>
      </c>
      <c r="I40" s="332">
        <f t="shared" ref="I40:I50" si="5">IF(SUM(VOCeff*G40)*weight&lt;0.001,0,+(VOCeff*G40)*weight)</f>
        <v>0</v>
      </c>
      <c r="J40" s="345" t="s">
        <v>8</v>
      </c>
      <c r="K40" s="129"/>
      <c r="L40" s="313" t="s">
        <v>134</v>
      </c>
      <c r="M40" s="328">
        <f>+I25+I26+I27+I28+I29+I30+I31+I32+I33+I34+I39+I40</f>
        <v>0</v>
      </c>
      <c r="N40" s="129" t="s">
        <v>8</v>
      </c>
    </row>
    <row r="41" spans="1:15">
      <c r="B41" s="132">
        <v>40238</v>
      </c>
      <c r="C41" s="335"/>
      <c r="D41" s="313" t="s">
        <v>134</v>
      </c>
      <c r="E41" s="339"/>
      <c r="F41" s="313" t="s">
        <v>134</v>
      </c>
      <c r="G41" s="328">
        <f t="shared" si="4"/>
        <v>0</v>
      </c>
      <c r="H41" s="345" t="s">
        <v>134</v>
      </c>
      <c r="I41" s="332">
        <f t="shared" si="5"/>
        <v>0</v>
      </c>
      <c r="J41" s="345" t="s">
        <v>8</v>
      </c>
      <c r="K41" s="129"/>
      <c r="L41" s="313" t="s">
        <v>134</v>
      </c>
      <c r="M41" s="328">
        <f>+I26+I27+I28+I29+I30+I31+I32+I33+I34+I39+I40+I41</f>
        <v>0</v>
      </c>
      <c r="N41" s="129" t="s">
        <v>8</v>
      </c>
    </row>
    <row r="42" spans="1:15">
      <c r="B42" s="132">
        <v>40269</v>
      </c>
      <c r="C42" s="335"/>
      <c r="D42" s="313" t="s">
        <v>134</v>
      </c>
      <c r="E42" s="339"/>
      <c r="F42" s="313" t="s">
        <v>134</v>
      </c>
      <c r="G42" s="328">
        <f t="shared" si="4"/>
        <v>0</v>
      </c>
      <c r="H42" s="345" t="s">
        <v>134</v>
      </c>
      <c r="I42" s="332">
        <f t="shared" si="5"/>
        <v>0</v>
      </c>
      <c r="J42" s="345" t="s">
        <v>8</v>
      </c>
      <c r="K42" s="129"/>
      <c r="L42" s="313" t="s">
        <v>134</v>
      </c>
      <c r="M42" s="328">
        <f>+I27+I28+I29+I30+I31+I32+I33+I34+I39+I40+I41+I42</f>
        <v>0</v>
      </c>
      <c r="N42" s="129" t="s">
        <v>8</v>
      </c>
    </row>
    <row r="43" spans="1:15">
      <c r="B43" s="132">
        <v>40299</v>
      </c>
      <c r="C43" s="335"/>
      <c r="D43" s="313" t="s">
        <v>134</v>
      </c>
      <c r="E43" s="339"/>
      <c r="F43" s="313" t="s">
        <v>134</v>
      </c>
      <c r="G43" s="328">
        <f t="shared" si="4"/>
        <v>0</v>
      </c>
      <c r="H43" s="345" t="s">
        <v>134</v>
      </c>
      <c r="I43" s="332">
        <f t="shared" si="5"/>
        <v>0</v>
      </c>
      <c r="J43" s="345" t="s">
        <v>8</v>
      </c>
      <c r="K43" s="129"/>
      <c r="L43" s="313" t="s">
        <v>134</v>
      </c>
      <c r="M43" s="328">
        <f>+I28+I29+I30+I31+I32+I33+I34+I39+I40+I41+I42+I43</f>
        <v>0</v>
      </c>
      <c r="N43" s="129" t="s">
        <v>8</v>
      </c>
    </row>
    <row r="44" spans="1:15">
      <c r="B44" s="132">
        <v>40330</v>
      </c>
      <c r="C44" s="335"/>
      <c r="D44" s="313" t="s">
        <v>134</v>
      </c>
      <c r="E44" s="339"/>
      <c r="F44" s="313" t="s">
        <v>134</v>
      </c>
      <c r="G44" s="328">
        <f t="shared" si="4"/>
        <v>0</v>
      </c>
      <c r="H44" s="345" t="s">
        <v>134</v>
      </c>
      <c r="I44" s="332">
        <f t="shared" si="5"/>
        <v>0</v>
      </c>
      <c r="J44" s="345" t="s">
        <v>8</v>
      </c>
      <c r="K44" s="129"/>
      <c r="L44" s="313" t="s">
        <v>134</v>
      </c>
      <c r="M44" s="328">
        <f>+I29+I30+I31+I32+I33+I34+I39+I40+I41+I42+I43+I44</f>
        <v>0</v>
      </c>
      <c r="N44" s="129" t="s">
        <v>8</v>
      </c>
    </row>
    <row r="45" spans="1:15">
      <c r="B45" s="132">
        <v>40360</v>
      </c>
      <c r="C45" s="335"/>
      <c r="D45" s="313" t="s">
        <v>134</v>
      </c>
      <c r="E45" s="339"/>
      <c r="F45" s="313" t="s">
        <v>134</v>
      </c>
      <c r="G45" s="328">
        <f t="shared" si="4"/>
        <v>0</v>
      </c>
      <c r="H45" s="345" t="s">
        <v>134</v>
      </c>
      <c r="I45" s="332">
        <f t="shared" si="5"/>
        <v>0</v>
      </c>
      <c r="J45" s="345" t="s">
        <v>8</v>
      </c>
      <c r="K45" s="129"/>
      <c r="L45" s="313" t="s">
        <v>134</v>
      </c>
      <c r="M45" s="328">
        <f>+I30+I31+I32+I33+I34+I39+I40+I41+I42+I43+I44+I45</f>
        <v>0</v>
      </c>
      <c r="N45" s="129" t="s">
        <v>8</v>
      </c>
    </row>
    <row r="46" spans="1:15">
      <c r="B46" s="132">
        <v>40391</v>
      </c>
      <c r="C46" s="335"/>
      <c r="D46" s="313" t="s">
        <v>134</v>
      </c>
      <c r="E46" s="339"/>
      <c r="F46" s="313" t="s">
        <v>134</v>
      </c>
      <c r="G46" s="328">
        <f t="shared" si="4"/>
        <v>0</v>
      </c>
      <c r="H46" s="345" t="s">
        <v>134</v>
      </c>
      <c r="I46" s="332">
        <f t="shared" si="5"/>
        <v>0</v>
      </c>
      <c r="J46" s="345" t="s">
        <v>8</v>
      </c>
      <c r="K46" s="129"/>
      <c r="L46" s="313" t="s">
        <v>134</v>
      </c>
      <c r="M46" s="328">
        <f>+I31+I32+I33+I34+I39+I40+I41+I42+I43+I44+I45+I46</f>
        <v>0</v>
      </c>
      <c r="N46" s="129" t="s">
        <v>8</v>
      </c>
    </row>
    <row r="47" spans="1:15">
      <c r="B47" s="132">
        <v>40422</v>
      </c>
      <c r="C47" s="335"/>
      <c r="D47" s="313" t="s">
        <v>134</v>
      </c>
      <c r="E47" s="339"/>
      <c r="F47" s="313" t="s">
        <v>134</v>
      </c>
      <c r="G47" s="328">
        <f t="shared" si="4"/>
        <v>0</v>
      </c>
      <c r="H47" s="345" t="s">
        <v>134</v>
      </c>
      <c r="I47" s="332">
        <f t="shared" si="5"/>
        <v>0</v>
      </c>
      <c r="J47" s="345" t="s">
        <v>8</v>
      </c>
      <c r="K47" s="129"/>
      <c r="L47" s="313" t="s">
        <v>134</v>
      </c>
      <c r="M47" s="328">
        <f>+I32+I33+I34+I39+I40+I41+I42+I43+I44+I45+I46+I47</f>
        <v>0</v>
      </c>
      <c r="N47" s="129" t="s">
        <v>8</v>
      </c>
    </row>
    <row r="48" spans="1:15">
      <c r="B48" s="132">
        <v>40452</v>
      </c>
      <c r="C48" s="335"/>
      <c r="D48" s="313" t="s">
        <v>134</v>
      </c>
      <c r="E48" s="339"/>
      <c r="F48" s="313" t="s">
        <v>134</v>
      </c>
      <c r="G48" s="328">
        <f t="shared" si="4"/>
        <v>0</v>
      </c>
      <c r="H48" s="345" t="s">
        <v>134</v>
      </c>
      <c r="I48" s="332">
        <f t="shared" si="5"/>
        <v>0</v>
      </c>
      <c r="J48" s="345" t="s">
        <v>8</v>
      </c>
      <c r="K48" s="129"/>
      <c r="L48" s="313" t="s">
        <v>134</v>
      </c>
      <c r="M48" s="328">
        <f>+I33+I34+I39+I40+I41+I42+I43+I44+I45+I46+I47+I48</f>
        <v>0</v>
      </c>
      <c r="N48" s="129" t="s">
        <v>8</v>
      </c>
    </row>
    <row r="49" spans="2:15">
      <c r="B49" s="132">
        <v>40483</v>
      </c>
      <c r="C49" s="335"/>
      <c r="D49" s="313" t="s">
        <v>134</v>
      </c>
      <c r="E49" s="339"/>
      <c r="F49" s="313" t="s">
        <v>134</v>
      </c>
      <c r="G49" s="328">
        <f t="shared" si="4"/>
        <v>0</v>
      </c>
      <c r="H49" s="345" t="s">
        <v>134</v>
      </c>
      <c r="I49" s="332">
        <f t="shared" si="5"/>
        <v>0</v>
      </c>
      <c r="J49" s="345" t="s">
        <v>8</v>
      </c>
      <c r="K49" s="129"/>
      <c r="L49" s="313" t="s">
        <v>134</v>
      </c>
      <c r="M49" s="328">
        <f>+I34+I39+I40+I41+I42+I43+I44+I45+I46+I47+I48+I49</f>
        <v>0</v>
      </c>
      <c r="N49" s="129" t="s">
        <v>8</v>
      </c>
    </row>
    <row r="50" spans="2:15" ht="15.75" thickBot="1">
      <c r="B50" s="132">
        <v>40513</v>
      </c>
      <c r="C50" s="336"/>
      <c r="D50" s="338" t="s">
        <v>134</v>
      </c>
      <c r="E50" s="340"/>
      <c r="F50" s="338" t="s">
        <v>134</v>
      </c>
      <c r="G50" s="341">
        <f t="shared" si="4"/>
        <v>0</v>
      </c>
      <c r="H50" s="346" t="s">
        <v>134</v>
      </c>
      <c r="I50" s="337">
        <f t="shared" si="5"/>
        <v>0</v>
      </c>
      <c r="J50" s="346" t="s">
        <v>8</v>
      </c>
      <c r="K50" s="344"/>
      <c r="L50" s="338" t="s">
        <v>134</v>
      </c>
      <c r="M50" s="341">
        <f>+I39+I40+I41+I42+I43+I44+I45+I46+I47+I48+I49+I50</f>
        <v>0</v>
      </c>
      <c r="N50" s="344" t="s">
        <v>8</v>
      </c>
    </row>
    <row r="51" spans="2:15" ht="15.75" thickTop="1">
      <c r="B51" s="129"/>
      <c r="C51" s="270"/>
      <c r="D51" s="313"/>
      <c r="E51"/>
      <c r="F51" s="313"/>
      <c r="G51" s="328"/>
      <c r="J51" s="313"/>
      <c r="O51" s="127"/>
    </row>
    <row r="52" spans="2:15">
      <c r="B52" s="136"/>
      <c r="C52" s="270">
        <f>SUM(C39:C50)</f>
        <v>0</v>
      </c>
      <c r="D52" s="313" t="s">
        <v>134</v>
      </c>
      <c r="E52" s="270">
        <f>SUM(E39:E50)</f>
        <v>0</v>
      </c>
      <c r="F52" s="313" t="s">
        <v>134</v>
      </c>
      <c r="G52" s="342">
        <f>SUM(G39:G50)</f>
        <v>0</v>
      </c>
      <c r="H52" s="313" t="s">
        <v>134</v>
      </c>
      <c r="I52" s="333">
        <f>SUM(I39:I50)</f>
        <v>0</v>
      </c>
      <c r="J52" s="313" t="s">
        <v>8</v>
      </c>
      <c r="K52" s="129"/>
      <c r="L52" s="313" t="s">
        <v>134</v>
      </c>
      <c r="M52" s="328">
        <f>SUM(M39:M51)</f>
        <v>0</v>
      </c>
      <c r="N52" s="129" t="s">
        <v>8</v>
      </c>
    </row>
    <row r="53" spans="2:15">
      <c r="C53" s="280"/>
      <c r="D53" s="129"/>
      <c r="E53" s="149"/>
      <c r="F53" s="129"/>
      <c r="G53"/>
      <c r="H53"/>
      <c r="I53" s="329"/>
      <c r="J53" s="129"/>
      <c r="K53" s="129"/>
      <c r="L53" s="138"/>
      <c r="N53" s="127"/>
    </row>
    <row r="54" spans="2:15">
      <c r="C54" s="276"/>
      <c r="E54" s="149"/>
      <c r="I54" s="127"/>
      <c r="N54" s="127"/>
      <c r="O54" s="127"/>
    </row>
    <row r="55" spans="2:15">
      <c r="C55" s="276"/>
      <c r="E55" s="149"/>
      <c r="I55" s="127"/>
      <c r="L55" s="129"/>
      <c r="M55" s="328">
        <f>+I40+I41+I42+I43+I44+I45+I46+I47+I48+I49+I50+I55</f>
        <v>0</v>
      </c>
      <c r="N55" s="129" t="s">
        <v>8</v>
      </c>
      <c r="O55" s="127"/>
    </row>
    <row r="56" spans="2:15">
      <c r="B56" s="140">
        <v>40544</v>
      </c>
      <c r="C56" s="335"/>
      <c r="D56" s="313" t="s">
        <v>134</v>
      </c>
      <c r="E56" s="339"/>
      <c r="F56" s="313" t="s">
        <v>134</v>
      </c>
      <c r="G56" s="328">
        <f>IF(E56&lt;&gt;"",+C56-E56,0)</f>
        <v>0</v>
      </c>
      <c r="H56" s="345" t="s">
        <v>134</v>
      </c>
      <c r="I56" s="332">
        <f>IF(SUM(VOCeff*G56)*weight&lt;0.001,0,+(VOCeff*G56)*weight)</f>
        <v>0</v>
      </c>
      <c r="J56" s="345" t="s">
        <v>8</v>
      </c>
      <c r="K56" s="129"/>
      <c r="L56" s="313" t="s">
        <v>134</v>
      </c>
      <c r="M56" s="328">
        <f>+I41+I42+I43+I44+I45+I46+I47+I48+I49+I50+I55+I56</f>
        <v>0</v>
      </c>
      <c r="N56" s="129" t="s">
        <v>8</v>
      </c>
    </row>
    <row r="57" spans="2:15">
      <c r="B57" s="140">
        <v>40575</v>
      </c>
      <c r="C57" s="335"/>
      <c r="D57" s="313" t="s">
        <v>134</v>
      </c>
      <c r="E57" s="339"/>
      <c r="F57" s="313" t="s">
        <v>134</v>
      </c>
      <c r="G57" s="328">
        <f t="shared" ref="G57:G67" si="6">IF(E57&lt;&gt;"",+C57-E57,0)</f>
        <v>0</v>
      </c>
      <c r="H57" s="345" t="s">
        <v>134</v>
      </c>
      <c r="I57" s="332">
        <f t="shared" ref="I57:I67" si="7">IF(SUM(VOCeff*G57)*weight&lt;0.001,0,+(VOCeff*G57)*weight)</f>
        <v>0</v>
      </c>
      <c r="J57" s="345" t="s">
        <v>8</v>
      </c>
      <c r="K57" s="129"/>
      <c r="L57" s="313" t="s">
        <v>134</v>
      </c>
      <c r="M57" s="328">
        <f>+I42+I43+I44+I45+I46+I47+I48+I49+I50+I55+I56+I57</f>
        <v>0</v>
      </c>
      <c r="N57" s="129" t="s">
        <v>8</v>
      </c>
    </row>
    <row r="58" spans="2:15">
      <c r="B58" s="140">
        <v>40603</v>
      </c>
      <c r="C58" s="335"/>
      <c r="D58" s="313" t="s">
        <v>134</v>
      </c>
      <c r="E58" s="339"/>
      <c r="F58" s="313" t="s">
        <v>134</v>
      </c>
      <c r="G58" s="328">
        <f t="shared" si="6"/>
        <v>0</v>
      </c>
      <c r="H58" s="345" t="s">
        <v>134</v>
      </c>
      <c r="I58" s="332">
        <f t="shared" si="7"/>
        <v>0</v>
      </c>
      <c r="J58" s="345" t="s">
        <v>8</v>
      </c>
      <c r="K58" s="129"/>
      <c r="L58" s="313" t="s">
        <v>134</v>
      </c>
      <c r="M58" s="328">
        <f>+I43+I44+I45+I46+I47+I48+I49+I50+I55+I56+I57+I58</f>
        <v>0</v>
      </c>
      <c r="N58" s="129" t="s">
        <v>8</v>
      </c>
    </row>
    <row r="59" spans="2:15">
      <c r="B59" s="140">
        <v>40634</v>
      </c>
      <c r="C59" s="335"/>
      <c r="D59" s="313" t="s">
        <v>134</v>
      </c>
      <c r="E59" s="339"/>
      <c r="F59" s="313" t="s">
        <v>134</v>
      </c>
      <c r="G59" s="328">
        <f t="shared" si="6"/>
        <v>0</v>
      </c>
      <c r="H59" s="345" t="s">
        <v>134</v>
      </c>
      <c r="I59" s="332">
        <f t="shared" si="7"/>
        <v>0</v>
      </c>
      <c r="J59" s="345" t="s">
        <v>8</v>
      </c>
      <c r="K59" s="129"/>
      <c r="L59" s="313" t="s">
        <v>134</v>
      </c>
      <c r="M59" s="328">
        <f>+I44+I45+I46+I47+I48+I49+I50+I55+I56+I57+I58+I59</f>
        <v>0</v>
      </c>
      <c r="N59" s="129" t="s">
        <v>8</v>
      </c>
    </row>
    <row r="60" spans="2:15">
      <c r="B60" s="140">
        <v>40664</v>
      </c>
      <c r="C60" s="335"/>
      <c r="D60" s="313" t="s">
        <v>134</v>
      </c>
      <c r="E60" s="339"/>
      <c r="F60" s="313" t="s">
        <v>134</v>
      </c>
      <c r="G60" s="328">
        <f t="shared" si="6"/>
        <v>0</v>
      </c>
      <c r="H60" s="345" t="s">
        <v>134</v>
      </c>
      <c r="I60" s="332">
        <f t="shared" si="7"/>
        <v>0</v>
      </c>
      <c r="J60" s="345" t="s">
        <v>8</v>
      </c>
      <c r="K60" s="129"/>
      <c r="L60" s="313" t="s">
        <v>134</v>
      </c>
      <c r="M60" s="328">
        <f>+I45+I46+I47+I48+I49+I50+I55+I56+I57+I58+I59+I60</f>
        <v>0</v>
      </c>
      <c r="N60" s="129" t="s">
        <v>8</v>
      </c>
    </row>
    <row r="61" spans="2:15">
      <c r="B61" s="140">
        <v>40695</v>
      </c>
      <c r="C61" s="335"/>
      <c r="D61" s="313" t="s">
        <v>134</v>
      </c>
      <c r="E61" s="339"/>
      <c r="F61" s="313" t="s">
        <v>134</v>
      </c>
      <c r="G61" s="328">
        <f t="shared" si="6"/>
        <v>0</v>
      </c>
      <c r="H61" s="345" t="s">
        <v>134</v>
      </c>
      <c r="I61" s="332">
        <f t="shared" si="7"/>
        <v>0</v>
      </c>
      <c r="J61" s="345" t="s">
        <v>8</v>
      </c>
      <c r="K61" s="129"/>
      <c r="L61" s="313" t="s">
        <v>134</v>
      </c>
      <c r="M61" s="328">
        <f>+I46+I47+I48+I49+I50+I55+I56+I57+I58+I59+I60+I61</f>
        <v>0</v>
      </c>
      <c r="N61" s="129" t="s">
        <v>8</v>
      </c>
    </row>
    <row r="62" spans="2:15">
      <c r="B62" s="140">
        <v>40725</v>
      </c>
      <c r="C62" s="335"/>
      <c r="D62" s="313" t="s">
        <v>134</v>
      </c>
      <c r="E62" s="339"/>
      <c r="F62" s="313" t="s">
        <v>134</v>
      </c>
      <c r="G62" s="328">
        <f t="shared" si="6"/>
        <v>0</v>
      </c>
      <c r="H62" s="345" t="s">
        <v>134</v>
      </c>
      <c r="I62" s="332">
        <f t="shared" si="7"/>
        <v>0</v>
      </c>
      <c r="J62" s="345" t="s">
        <v>8</v>
      </c>
      <c r="K62" s="129"/>
      <c r="L62" s="313" t="s">
        <v>134</v>
      </c>
      <c r="M62" s="328">
        <f>+I47+I48+I49+I50+I55+I56+I57+I58+I59+I60+I61+I62</f>
        <v>0</v>
      </c>
      <c r="N62" s="129" t="s">
        <v>8</v>
      </c>
    </row>
    <row r="63" spans="2:15">
      <c r="B63" s="140">
        <v>40756</v>
      </c>
      <c r="C63" s="335"/>
      <c r="D63" s="313" t="s">
        <v>134</v>
      </c>
      <c r="E63" s="339"/>
      <c r="F63" s="313" t="s">
        <v>134</v>
      </c>
      <c r="G63" s="328">
        <f t="shared" si="6"/>
        <v>0</v>
      </c>
      <c r="H63" s="345" t="s">
        <v>134</v>
      </c>
      <c r="I63" s="332">
        <f t="shared" si="7"/>
        <v>0</v>
      </c>
      <c r="J63" s="345" t="s">
        <v>8</v>
      </c>
      <c r="K63" s="129"/>
      <c r="L63" s="313" t="s">
        <v>134</v>
      </c>
      <c r="M63" s="328">
        <f>+I48+I49+I50+I55+I56+I57+I58+I59+I60+I61+I62+I63</f>
        <v>0</v>
      </c>
      <c r="N63" s="129" t="s">
        <v>8</v>
      </c>
    </row>
    <row r="64" spans="2:15">
      <c r="B64" s="140">
        <v>40787</v>
      </c>
      <c r="C64" s="335"/>
      <c r="D64" s="313" t="s">
        <v>134</v>
      </c>
      <c r="E64" s="339"/>
      <c r="F64" s="313" t="s">
        <v>134</v>
      </c>
      <c r="G64" s="328">
        <f t="shared" si="6"/>
        <v>0</v>
      </c>
      <c r="H64" s="345" t="s">
        <v>134</v>
      </c>
      <c r="I64" s="332">
        <f t="shared" si="7"/>
        <v>0</v>
      </c>
      <c r="J64" s="345" t="s">
        <v>8</v>
      </c>
      <c r="K64" s="129"/>
      <c r="L64" s="313" t="s">
        <v>134</v>
      </c>
      <c r="M64" s="328">
        <f>+I49+I50+I55+I56+I57+I58+I59+I60+I61+I62+I63+I64</f>
        <v>0</v>
      </c>
      <c r="N64" s="129" t="s">
        <v>8</v>
      </c>
    </row>
    <row r="65" spans="2:15">
      <c r="B65" s="140">
        <v>40817</v>
      </c>
      <c r="C65" s="335"/>
      <c r="D65" s="313" t="s">
        <v>134</v>
      </c>
      <c r="E65" s="339"/>
      <c r="F65" s="313" t="s">
        <v>134</v>
      </c>
      <c r="G65" s="328">
        <f t="shared" si="6"/>
        <v>0</v>
      </c>
      <c r="H65" s="345" t="s">
        <v>134</v>
      </c>
      <c r="I65" s="332">
        <f t="shared" si="7"/>
        <v>0</v>
      </c>
      <c r="J65" s="345" t="s">
        <v>8</v>
      </c>
      <c r="K65" s="129"/>
      <c r="L65" s="313" t="s">
        <v>134</v>
      </c>
      <c r="M65" s="328">
        <f>+I50+I55+I56+I57+I58+I59+I60+I61+I62+I63+I64+I65</f>
        <v>0</v>
      </c>
      <c r="N65" s="129" t="s">
        <v>8</v>
      </c>
    </row>
    <row r="66" spans="2:15" ht="15.75" thickBot="1">
      <c r="B66" s="140">
        <v>40848</v>
      </c>
      <c r="C66" s="335"/>
      <c r="D66" s="313" t="s">
        <v>134</v>
      </c>
      <c r="E66" s="339"/>
      <c r="F66" s="313" t="s">
        <v>134</v>
      </c>
      <c r="G66" s="328">
        <f t="shared" si="6"/>
        <v>0</v>
      </c>
      <c r="H66" s="345" t="s">
        <v>134</v>
      </c>
      <c r="I66" s="332">
        <f t="shared" si="7"/>
        <v>0</v>
      </c>
      <c r="J66" s="345" t="s">
        <v>8</v>
      </c>
      <c r="K66" s="129"/>
      <c r="L66" s="313" t="s">
        <v>134</v>
      </c>
      <c r="M66" s="341">
        <f>+I55+I56+I57+I58+I59+I60+I61+I62+I63+I64+I65+I66</f>
        <v>0</v>
      </c>
      <c r="N66" s="344" t="s">
        <v>8</v>
      </c>
    </row>
    <row r="67" spans="2:15" ht="16.5" thickTop="1" thickBot="1">
      <c r="B67" s="140">
        <v>40878</v>
      </c>
      <c r="C67" s="336"/>
      <c r="D67" s="338" t="s">
        <v>134</v>
      </c>
      <c r="E67" s="340"/>
      <c r="F67" s="338" t="s">
        <v>134</v>
      </c>
      <c r="G67" s="341">
        <f t="shared" si="6"/>
        <v>0</v>
      </c>
      <c r="H67" s="346" t="s">
        <v>134</v>
      </c>
      <c r="I67" s="337">
        <f t="shared" si="7"/>
        <v>0</v>
      </c>
      <c r="J67" s="346" t="s">
        <v>8</v>
      </c>
      <c r="K67" s="344"/>
      <c r="L67" s="338" t="s">
        <v>134</v>
      </c>
    </row>
    <row r="68" spans="2:15" ht="15.75" thickTop="1">
      <c r="C68" s="270"/>
      <c r="D68" s="313"/>
      <c r="E68"/>
      <c r="F68" s="313"/>
      <c r="G68" s="328"/>
      <c r="J68" s="313"/>
      <c r="M68" s="328">
        <f>SUM(M55:M67)</f>
        <v>0</v>
      </c>
      <c r="N68" s="129" t="s">
        <v>8</v>
      </c>
      <c r="O68" s="127"/>
    </row>
    <row r="69" spans="2:15">
      <c r="C69" s="270">
        <f>SUM(C56:C67)</f>
        <v>0</v>
      </c>
      <c r="D69" s="313" t="s">
        <v>134</v>
      </c>
      <c r="E69" s="270">
        <f>SUM(E56:E67)</f>
        <v>0</v>
      </c>
      <c r="F69" s="313" t="s">
        <v>134</v>
      </c>
      <c r="G69" s="342">
        <f>SUM(G56:G67)</f>
        <v>0</v>
      </c>
      <c r="H69" s="313" t="s">
        <v>134</v>
      </c>
      <c r="I69" s="333">
        <f>SUM(I56:I67)</f>
        <v>0</v>
      </c>
      <c r="J69" s="313" t="s">
        <v>8</v>
      </c>
      <c r="K69" s="129"/>
      <c r="L69" s="313" t="s">
        <v>134</v>
      </c>
      <c r="N69" s="127"/>
    </row>
    <row r="70" spans="2:15">
      <c r="C70" s="276"/>
      <c r="E70" s="149"/>
      <c r="N70" s="127"/>
      <c r="O70" s="127"/>
    </row>
    <row r="71" spans="2:15">
      <c r="C71" s="276"/>
      <c r="E71" s="149"/>
      <c r="I71" s="330"/>
      <c r="L71" s="129"/>
      <c r="M71" s="328">
        <f>+I56+I57+I58+I59+I60+I61+I62+I63+I64+I65+I66+I71</f>
        <v>0</v>
      </c>
      <c r="N71" s="129" t="s">
        <v>8</v>
      </c>
      <c r="O71" s="127"/>
    </row>
    <row r="72" spans="2:15">
      <c r="B72" s="140">
        <v>40909</v>
      </c>
      <c r="C72" s="335"/>
      <c r="D72" s="313" t="s">
        <v>134</v>
      </c>
      <c r="E72" s="339"/>
      <c r="F72" s="313" t="s">
        <v>134</v>
      </c>
      <c r="G72" s="328">
        <f>IF(E72&lt;&gt;"",+C72-E72,0)</f>
        <v>0</v>
      </c>
      <c r="H72" s="345" t="s">
        <v>134</v>
      </c>
      <c r="I72" s="332">
        <f>IF(SUM(VOCeff*G72)*weight&lt;0.001,0,+(VOCeff*G72)*weight)</f>
        <v>0</v>
      </c>
      <c r="J72" s="345" t="s">
        <v>8</v>
      </c>
      <c r="K72" s="129"/>
      <c r="L72" s="313" t="s">
        <v>134</v>
      </c>
      <c r="M72" s="328">
        <f>+I57+I58+I59+I60+I61+I62+I63+I64+I65+I66+I71+I72</f>
        <v>0</v>
      </c>
      <c r="N72" s="129" t="s">
        <v>8</v>
      </c>
    </row>
    <row r="73" spans="2:15">
      <c r="B73" s="140">
        <v>40940</v>
      </c>
      <c r="C73" s="335"/>
      <c r="D73" s="313" t="s">
        <v>134</v>
      </c>
      <c r="E73" s="339"/>
      <c r="F73" s="313" t="s">
        <v>134</v>
      </c>
      <c r="G73" s="328">
        <f t="shared" ref="G73:G83" si="8">IF(E73&lt;&gt;"",+C73-E73,0)</f>
        <v>0</v>
      </c>
      <c r="H73" s="345" t="s">
        <v>134</v>
      </c>
      <c r="I73" s="332">
        <f t="shared" ref="I73:I83" si="9">IF(SUM(VOCeff*G73)*weight&lt;0.001,0,+(VOCeff*G73)*weight)</f>
        <v>0</v>
      </c>
      <c r="J73" s="345" t="s">
        <v>8</v>
      </c>
      <c r="K73" s="129"/>
      <c r="L73" s="313" t="s">
        <v>134</v>
      </c>
      <c r="M73" s="328">
        <f>+I58+I59+I60+I61+I62+I63+I64+I65+I66+I71+I72+I73</f>
        <v>0</v>
      </c>
      <c r="N73" s="129" t="s">
        <v>8</v>
      </c>
    </row>
    <row r="74" spans="2:15">
      <c r="B74" s="140">
        <v>40969</v>
      </c>
      <c r="C74" s="335"/>
      <c r="D74" s="313" t="s">
        <v>134</v>
      </c>
      <c r="E74" s="339"/>
      <c r="F74" s="313" t="s">
        <v>134</v>
      </c>
      <c r="G74" s="328">
        <f t="shared" si="8"/>
        <v>0</v>
      </c>
      <c r="H74" s="345" t="s">
        <v>134</v>
      </c>
      <c r="I74" s="332">
        <f t="shared" si="9"/>
        <v>0</v>
      </c>
      <c r="J74" s="345" t="s">
        <v>8</v>
      </c>
      <c r="K74" s="129"/>
      <c r="L74" s="313" t="s">
        <v>134</v>
      </c>
      <c r="M74" s="328">
        <f>+I59+I60+I61+I62+I63+I64+I65+I66+I71+I72+I73+I74</f>
        <v>0</v>
      </c>
      <c r="N74" s="129" t="s">
        <v>8</v>
      </c>
    </row>
    <row r="75" spans="2:15">
      <c r="B75" s="140">
        <v>41000</v>
      </c>
      <c r="C75" s="335"/>
      <c r="D75" s="313" t="s">
        <v>134</v>
      </c>
      <c r="E75" s="339"/>
      <c r="F75" s="313" t="s">
        <v>134</v>
      </c>
      <c r="G75" s="328">
        <f t="shared" si="8"/>
        <v>0</v>
      </c>
      <c r="H75" s="345" t="s">
        <v>134</v>
      </c>
      <c r="I75" s="332">
        <f t="shared" si="9"/>
        <v>0</v>
      </c>
      <c r="J75" s="345" t="s">
        <v>8</v>
      </c>
      <c r="K75" s="129"/>
      <c r="L75" s="313" t="s">
        <v>134</v>
      </c>
      <c r="M75" s="328">
        <f>+I60+I61+I62+I63+I64+I65+I66+I71+I72+I73+I74+I75</f>
        <v>0</v>
      </c>
      <c r="N75" s="129" t="s">
        <v>8</v>
      </c>
    </row>
    <row r="76" spans="2:15">
      <c r="B76" s="140">
        <v>41030</v>
      </c>
      <c r="C76" s="335"/>
      <c r="D76" s="313" t="s">
        <v>134</v>
      </c>
      <c r="E76" s="339"/>
      <c r="F76" s="313" t="s">
        <v>134</v>
      </c>
      <c r="G76" s="328">
        <f t="shared" si="8"/>
        <v>0</v>
      </c>
      <c r="H76" s="345" t="s">
        <v>134</v>
      </c>
      <c r="I76" s="332">
        <f t="shared" si="9"/>
        <v>0</v>
      </c>
      <c r="J76" s="345" t="s">
        <v>8</v>
      </c>
      <c r="K76" s="129"/>
      <c r="L76" s="313" t="s">
        <v>134</v>
      </c>
      <c r="M76" s="328">
        <f>+I61+I62+I63+I64+I65+I66+I71+I72+I73+I74+I75+I76</f>
        <v>0</v>
      </c>
      <c r="N76" s="129" t="s">
        <v>8</v>
      </c>
    </row>
    <row r="77" spans="2:15">
      <c r="B77" s="140">
        <v>41061</v>
      </c>
      <c r="C77" s="335"/>
      <c r="D77" s="313" t="s">
        <v>134</v>
      </c>
      <c r="E77" s="339"/>
      <c r="F77" s="313" t="s">
        <v>134</v>
      </c>
      <c r="G77" s="328">
        <f t="shared" si="8"/>
        <v>0</v>
      </c>
      <c r="H77" s="345" t="s">
        <v>134</v>
      </c>
      <c r="I77" s="332">
        <f t="shared" si="9"/>
        <v>0</v>
      </c>
      <c r="J77" s="345" t="s">
        <v>8</v>
      </c>
      <c r="K77" s="129"/>
      <c r="L77" s="313" t="s">
        <v>134</v>
      </c>
      <c r="M77" s="328">
        <f>+I62+I63+I64+I65+I66+I71+I72+I73+I74+I75+I76+I77</f>
        <v>0</v>
      </c>
      <c r="N77" s="129" t="s">
        <v>8</v>
      </c>
    </row>
    <row r="78" spans="2:15">
      <c r="B78" s="140">
        <v>41091</v>
      </c>
      <c r="C78" s="335"/>
      <c r="D78" s="313" t="s">
        <v>134</v>
      </c>
      <c r="E78" s="339"/>
      <c r="F78" s="313" t="s">
        <v>134</v>
      </c>
      <c r="G78" s="328">
        <f t="shared" si="8"/>
        <v>0</v>
      </c>
      <c r="H78" s="345" t="s">
        <v>134</v>
      </c>
      <c r="I78" s="332">
        <f t="shared" si="9"/>
        <v>0</v>
      </c>
      <c r="J78" s="345" t="s">
        <v>8</v>
      </c>
      <c r="K78" s="129"/>
      <c r="L78" s="313" t="s">
        <v>134</v>
      </c>
      <c r="M78" s="328">
        <f>+I63+I64+I65+I66+I71+I72+I73+I74+I75+I76+I77+I78</f>
        <v>0</v>
      </c>
      <c r="N78" s="129" t="s">
        <v>8</v>
      </c>
    </row>
    <row r="79" spans="2:15">
      <c r="B79" s="140">
        <v>41122</v>
      </c>
      <c r="C79" s="335"/>
      <c r="D79" s="313" t="s">
        <v>134</v>
      </c>
      <c r="E79" s="339"/>
      <c r="F79" s="313" t="s">
        <v>134</v>
      </c>
      <c r="G79" s="328">
        <f t="shared" si="8"/>
        <v>0</v>
      </c>
      <c r="H79" s="345" t="s">
        <v>134</v>
      </c>
      <c r="I79" s="332">
        <f t="shared" si="9"/>
        <v>0</v>
      </c>
      <c r="J79" s="345" t="s">
        <v>8</v>
      </c>
      <c r="K79" s="129"/>
      <c r="L79" s="313" t="s">
        <v>134</v>
      </c>
      <c r="M79" s="328">
        <f>+I64+I65+I66+I71+I72+I73+I74+I75+I76+I77+I78+I79</f>
        <v>0</v>
      </c>
      <c r="N79" s="129" t="s">
        <v>8</v>
      </c>
    </row>
    <row r="80" spans="2:15">
      <c r="B80" s="140">
        <v>41153</v>
      </c>
      <c r="C80" s="335"/>
      <c r="D80" s="313" t="s">
        <v>134</v>
      </c>
      <c r="E80" s="339"/>
      <c r="F80" s="313" t="s">
        <v>134</v>
      </c>
      <c r="G80" s="328">
        <f t="shared" si="8"/>
        <v>0</v>
      </c>
      <c r="H80" s="345" t="s">
        <v>134</v>
      </c>
      <c r="I80" s="332">
        <f t="shared" si="9"/>
        <v>0</v>
      </c>
      <c r="J80" s="345" t="s">
        <v>8</v>
      </c>
      <c r="K80" s="129"/>
      <c r="L80" s="313" t="s">
        <v>134</v>
      </c>
      <c r="M80" s="328">
        <f>+I65+I66+I71+I72+I73+I74+I75+I76+I77+I78+I79+I80</f>
        <v>0</v>
      </c>
      <c r="N80" s="129" t="s">
        <v>8</v>
      </c>
    </row>
    <row r="81" spans="2:15">
      <c r="B81" s="140">
        <v>41183</v>
      </c>
      <c r="C81" s="335"/>
      <c r="D81" s="313" t="s">
        <v>134</v>
      </c>
      <c r="E81" s="339"/>
      <c r="F81" s="313" t="s">
        <v>134</v>
      </c>
      <c r="G81" s="328">
        <f t="shared" si="8"/>
        <v>0</v>
      </c>
      <c r="H81" s="345" t="s">
        <v>134</v>
      </c>
      <c r="I81" s="332">
        <f t="shared" si="9"/>
        <v>0</v>
      </c>
      <c r="J81" s="345" t="s">
        <v>8</v>
      </c>
      <c r="K81" s="129"/>
      <c r="L81" s="313" t="s">
        <v>134</v>
      </c>
      <c r="M81" s="328">
        <f>+I66+I71+I72+I73+I74+I75+I76+I77+I78+I79+I80+I81</f>
        <v>0</v>
      </c>
      <c r="N81" s="129" t="s">
        <v>8</v>
      </c>
    </row>
    <row r="82" spans="2:15" ht="15.75" thickBot="1">
      <c r="B82" s="140">
        <v>41214</v>
      </c>
      <c r="C82" s="335"/>
      <c r="D82" s="313" t="s">
        <v>134</v>
      </c>
      <c r="E82" s="339"/>
      <c r="F82" s="313" t="s">
        <v>134</v>
      </c>
      <c r="G82" s="328">
        <f t="shared" si="8"/>
        <v>0</v>
      </c>
      <c r="H82" s="345" t="s">
        <v>134</v>
      </c>
      <c r="I82" s="332">
        <f t="shared" si="9"/>
        <v>0</v>
      </c>
      <c r="J82" s="345" t="s">
        <v>8</v>
      </c>
      <c r="K82" s="129"/>
      <c r="L82" s="313" t="s">
        <v>134</v>
      </c>
      <c r="M82" s="341">
        <f>+I71+I72+I73+I74+I75+I76+I77+I78+I79+I80+I81+I82</f>
        <v>0</v>
      </c>
      <c r="N82" s="344" t="s">
        <v>8</v>
      </c>
    </row>
    <row r="83" spans="2:15" ht="16.5" thickTop="1" thickBot="1">
      <c r="B83" s="140">
        <v>41244</v>
      </c>
      <c r="C83" s="336"/>
      <c r="D83" s="338" t="s">
        <v>134</v>
      </c>
      <c r="E83" s="340"/>
      <c r="F83" s="338" t="s">
        <v>134</v>
      </c>
      <c r="G83" s="341">
        <f t="shared" si="8"/>
        <v>0</v>
      </c>
      <c r="H83" s="346" t="s">
        <v>134</v>
      </c>
      <c r="I83" s="337">
        <f t="shared" si="9"/>
        <v>0</v>
      </c>
      <c r="J83" s="346" t="s">
        <v>8</v>
      </c>
      <c r="K83" s="344"/>
      <c r="L83" s="338" t="s">
        <v>134</v>
      </c>
    </row>
    <row r="84" spans="2:15" ht="15.75" thickTop="1">
      <c r="C84" s="270"/>
      <c r="D84" s="313"/>
      <c r="E84"/>
      <c r="F84" s="313"/>
      <c r="G84" s="328"/>
      <c r="J84" s="313"/>
      <c r="M84" s="328">
        <f>SUM(M71:M83)</f>
        <v>0</v>
      </c>
      <c r="N84" s="129" t="s">
        <v>8</v>
      </c>
      <c r="O84" s="127"/>
    </row>
    <row r="85" spans="2:15">
      <c r="C85" s="270">
        <f>SUM(C72:C83)</f>
        <v>0</v>
      </c>
      <c r="D85" s="313" t="s">
        <v>134</v>
      </c>
      <c r="E85" s="270">
        <f>SUM(E72:E83)</f>
        <v>0</v>
      </c>
      <c r="F85" s="313" t="s">
        <v>134</v>
      </c>
      <c r="G85" s="342">
        <f>SUM(G72:G83)</f>
        <v>0</v>
      </c>
      <c r="H85" s="313" t="s">
        <v>134</v>
      </c>
      <c r="I85" s="333">
        <f>SUM(I72:I83)</f>
        <v>0</v>
      </c>
      <c r="J85" s="313" t="s">
        <v>8</v>
      </c>
      <c r="K85" s="129"/>
      <c r="L85" s="313" t="s">
        <v>134</v>
      </c>
    </row>
    <row r="86" spans="2:15">
      <c r="C86" s="276"/>
      <c r="E86" s="149"/>
      <c r="O86" s="127"/>
    </row>
    <row r="87" spans="2:15">
      <c r="C87" s="276"/>
      <c r="E87" s="149"/>
      <c r="O87" s="127"/>
    </row>
    <row r="88" spans="2:15">
      <c r="C88" s="276"/>
      <c r="E88" s="149"/>
      <c r="O88" s="127"/>
    </row>
    <row r="89" spans="2:15">
      <c r="C89" s="276"/>
      <c r="E89" s="149"/>
      <c r="O89" s="127"/>
    </row>
    <row r="90" spans="2:15">
      <c r="C90" s="276"/>
      <c r="E90" s="149"/>
      <c r="O90" s="127"/>
    </row>
    <row r="91" spans="2:15">
      <c r="C91" s="276"/>
      <c r="E91" s="149"/>
      <c r="O91" s="127"/>
    </row>
    <row r="92" spans="2:15">
      <c r="C92" s="276"/>
      <c r="E92" s="149"/>
      <c r="O92" s="127"/>
    </row>
    <row r="93" spans="2:15">
      <c r="C93" s="276"/>
      <c r="E93" s="149"/>
      <c r="O93" s="127"/>
    </row>
    <row r="94" spans="2:15">
      <c r="C94" s="276"/>
      <c r="E94" s="149"/>
      <c r="O94" s="127"/>
    </row>
    <row r="95" spans="2:15">
      <c r="C95" s="276"/>
      <c r="E95" s="149"/>
      <c r="O95" s="127"/>
    </row>
    <row r="96" spans="2:15">
      <c r="C96" s="276"/>
      <c r="E96" s="149"/>
      <c r="O96" s="127"/>
    </row>
    <row r="97" spans="3:15">
      <c r="C97" s="276"/>
      <c r="E97" s="149"/>
      <c r="O97" s="127"/>
    </row>
    <row r="98" spans="3:15">
      <c r="C98" s="276"/>
      <c r="E98" s="149"/>
      <c r="O98" s="127"/>
    </row>
    <row r="99" spans="3:15">
      <c r="C99" s="276"/>
      <c r="E99" s="149"/>
      <c r="O99" s="127"/>
    </row>
    <row r="100" spans="3:15">
      <c r="C100" s="276"/>
      <c r="E100" s="149"/>
      <c r="O100" s="127"/>
    </row>
    <row r="101" spans="3:15">
      <c r="C101" s="276"/>
      <c r="E101" s="149"/>
      <c r="O101" s="127"/>
    </row>
    <row r="102" spans="3:15">
      <c r="C102" s="276"/>
      <c r="E102" s="149"/>
      <c r="O102" s="127"/>
    </row>
    <row r="103" spans="3:15">
      <c r="C103" s="276"/>
      <c r="E103" s="149"/>
      <c r="O103" s="127"/>
    </row>
    <row r="104" spans="3:15">
      <c r="C104" s="276"/>
      <c r="E104" s="149"/>
      <c r="O104" s="127"/>
    </row>
    <row r="105" spans="3:15">
      <c r="C105" s="276"/>
      <c r="E105" s="149"/>
      <c r="O105" s="127"/>
    </row>
    <row r="106" spans="3:15">
      <c r="C106" s="276"/>
      <c r="E106" s="149"/>
      <c r="O106" s="127"/>
    </row>
    <row r="107" spans="3:15">
      <c r="C107" s="276"/>
      <c r="E107" s="149"/>
      <c r="O107" s="127"/>
    </row>
    <row r="108" spans="3:15">
      <c r="C108" s="276"/>
      <c r="E108" s="149"/>
      <c r="O108" s="127"/>
    </row>
    <row r="109" spans="3:15">
      <c r="C109" s="276"/>
      <c r="E109" s="149"/>
      <c r="O109" s="127"/>
    </row>
    <row r="110" spans="3:15">
      <c r="C110" s="276"/>
      <c r="E110" s="149"/>
      <c r="O110" s="127"/>
    </row>
    <row r="111" spans="3:15">
      <c r="C111" s="276"/>
      <c r="E111" s="149"/>
      <c r="O111" s="127"/>
    </row>
    <row r="112" spans="3:15">
      <c r="C112" s="276"/>
      <c r="E112" s="149"/>
      <c r="O112" s="127"/>
    </row>
    <row r="113" spans="3:3">
      <c r="C113" s="276"/>
    </row>
    <row r="114" spans="3:3">
      <c r="C114" s="276"/>
    </row>
    <row r="115" spans="3:3">
      <c r="C115" s="276"/>
    </row>
    <row r="116" spans="3:3">
      <c r="C116" s="276"/>
    </row>
    <row r="117" spans="3:3">
      <c r="C117" s="276"/>
    </row>
    <row r="118" spans="3:3">
      <c r="C118" s="276"/>
    </row>
    <row r="119" spans="3:3">
      <c r="C119" s="276"/>
    </row>
    <row r="120" spans="3:3">
      <c r="C120" s="276"/>
    </row>
    <row r="121" spans="3:3">
      <c r="C121" s="276"/>
    </row>
    <row r="122" spans="3:3">
      <c r="C122" s="276"/>
    </row>
    <row r="123" spans="3:3">
      <c r="C123" s="276"/>
    </row>
    <row r="124" spans="3:3">
      <c r="C124" s="276"/>
    </row>
    <row r="125" spans="3:3">
      <c r="C125" s="276"/>
    </row>
    <row r="126" spans="3:3">
      <c r="C126" s="276"/>
    </row>
    <row r="127" spans="3:3">
      <c r="C127" s="276"/>
    </row>
    <row r="128" spans="3:3">
      <c r="C128" s="276"/>
    </row>
    <row r="129" spans="3:3">
      <c r="C129" s="276"/>
    </row>
    <row r="130" spans="3:3">
      <c r="C130" s="276"/>
    </row>
    <row r="131" spans="3:3">
      <c r="C131" s="276"/>
    </row>
    <row r="132" spans="3:3">
      <c r="C132" s="276"/>
    </row>
    <row r="133" spans="3:3">
      <c r="C133" s="276"/>
    </row>
    <row r="134" spans="3:3">
      <c r="C134" s="276"/>
    </row>
    <row r="135" spans="3:3">
      <c r="C135" s="276"/>
    </row>
    <row r="136" spans="3:3">
      <c r="C136" s="276"/>
    </row>
    <row r="137" spans="3:3">
      <c r="C137" s="276"/>
    </row>
    <row r="138" spans="3:3">
      <c r="C138" s="276"/>
    </row>
    <row r="139" spans="3:3">
      <c r="C139" s="276"/>
    </row>
    <row r="140" spans="3:3">
      <c r="C140" s="276"/>
    </row>
    <row r="141" spans="3:3">
      <c r="C141" s="276"/>
    </row>
    <row r="142" spans="3:3">
      <c r="C142" s="276"/>
    </row>
    <row r="143" spans="3:3">
      <c r="C143" s="276"/>
    </row>
    <row r="144" spans="3:3">
      <c r="C144" s="276"/>
    </row>
    <row r="145" spans="3:3">
      <c r="C145" s="276"/>
    </row>
    <row r="146" spans="3:3">
      <c r="C146" s="276"/>
    </row>
    <row r="147" spans="3:3">
      <c r="C147" s="276"/>
    </row>
    <row r="148" spans="3:3">
      <c r="C148" s="276"/>
    </row>
    <row r="149" spans="3:3">
      <c r="C149" s="276"/>
    </row>
    <row r="150" spans="3:3">
      <c r="C150" s="276"/>
    </row>
    <row r="151" spans="3:3">
      <c r="C151" s="276"/>
    </row>
    <row r="152" spans="3:3">
      <c r="C152" s="276"/>
    </row>
    <row r="153" spans="3:3">
      <c r="C153" s="276"/>
    </row>
    <row r="154" spans="3:3">
      <c r="C154" s="276"/>
    </row>
    <row r="155" spans="3:3">
      <c r="C155" s="276"/>
    </row>
    <row r="156" spans="3:3">
      <c r="C156" s="276"/>
    </row>
    <row r="157" spans="3:3">
      <c r="C157" s="276"/>
    </row>
    <row r="158" spans="3:3">
      <c r="C158" s="276"/>
    </row>
    <row r="159" spans="3:3">
      <c r="C159" s="276"/>
    </row>
    <row r="160" spans="3:3">
      <c r="C160" s="276"/>
    </row>
    <row r="161" spans="3:3">
      <c r="C161" s="276"/>
    </row>
    <row r="162" spans="3:3">
      <c r="C162" s="276"/>
    </row>
    <row r="163" spans="3:3">
      <c r="C163" s="276"/>
    </row>
    <row r="164" spans="3:3">
      <c r="C164" s="276"/>
    </row>
    <row r="165" spans="3:3">
      <c r="C165" s="276"/>
    </row>
    <row r="166" spans="3:3">
      <c r="C166" s="276"/>
    </row>
    <row r="167" spans="3:3">
      <c r="C167" s="276"/>
    </row>
    <row r="168" spans="3:3">
      <c r="C168" s="276"/>
    </row>
    <row r="169" spans="3:3">
      <c r="C169" s="276"/>
    </row>
    <row r="170" spans="3:3">
      <c r="C170" s="276"/>
    </row>
    <row r="171" spans="3:3">
      <c r="C171" s="276"/>
    </row>
    <row r="172" spans="3:3">
      <c r="C172" s="276"/>
    </row>
    <row r="173" spans="3:3">
      <c r="C173" s="276"/>
    </row>
    <row r="174" spans="3:3">
      <c r="C174" s="276"/>
    </row>
    <row r="175" spans="3:3">
      <c r="C175" s="276"/>
    </row>
    <row r="176" spans="3:3">
      <c r="C176" s="276"/>
    </row>
    <row r="177" spans="3:3">
      <c r="C177" s="276"/>
    </row>
    <row r="178" spans="3:3">
      <c r="C178" s="276"/>
    </row>
    <row r="179" spans="3:3">
      <c r="C179" s="276"/>
    </row>
    <row r="180" spans="3:3">
      <c r="C180" s="276"/>
    </row>
    <row r="181" spans="3:3">
      <c r="C181" s="276"/>
    </row>
    <row r="182" spans="3:3">
      <c r="C182" s="276"/>
    </row>
    <row r="183" spans="3:3">
      <c r="C183" s="276"/>
    </row>
    <row r="184" spans="3:3">
      <c r="C184" s="276"/>
    </row>
    <row r="185" spans="3:3">
      <c r="C185" s="276"/>
    </row>
    <row r="186" spans="3:3">
      <c r="C186" s="276"/>
    </row>
    <row r="187" spans="3:3">
      <c r="C187" s="276"/>
    </row>
    <row r="188" spans="3:3">
      <c r="C188" s="276"/>
    </row>
    <row r="189" spans="3:3">
      <c r="C189" s="276"/>
    </row>
    <row r="190" spans="3:3">
      <c r="C190" s="276"/>
    </row>
    <row r="191" spans="3:3">
      <c r="C191" s="276"/>
    </row>
    <row r="192" spans="3:3">
      <c r="C192" s="276"/>
    </row>
    <row r="193" spans="3:3">
      <c r="C193" s="276"/>
    </row>
    <row r="194" spans="3:3">
      <c r="C194" s="276"/>
    </row>
    <row r="195" spans="3:3">
      <c r="C195" s="276"/>
    </row>
    <row r="196" spans="3:3">
      <c r="C196" s="276"/>
    </row>
    <row r="197" spans="3:3">
      <c r="C197" s="276"/>
    </row>
    <row r="198" spans="3:3">
      <c r="C198" s="276"/>
    </row>
    <row r="199" spans="3:3">
      <c r="C199" s="276"/>
    </row>
    <row r="200" spans="3:3">
      <c r="C200" s="276"/>
    </row>
    <row r="201" spans="3:3">
      <c r="C201" s="276"/>
    </row>
    <row r="202" spans="3:3">
      <c r="C202" s="276"/>
    </row>
    <row r="203" spans="3:3">
      <c r="C203" s="276"/>
    </row>
    <row r="204" spans="3:3">
      <c r="C204" s="276"/>
    </row>
    <row r="205" spans="3:3">
      <c r="C205" s="276"/>
    </row>
    <row r="206" spans="3:3">
      <c r="C206" s="276"/>
    </row>
    <row r="207" spans="3:3">
      <c r="C207" s="276"/>
    </row>
    <row r="208" spans="3:3">
      <c r="C208" s="276"/>
    </row>
    <row r="209" spans="3:3">
      <c r="C209" s="276"/>
    </row>
    <row r="210" spans="3:3">
      <c r="C210" s="276"/>
    </row>
    <row r="211" spans="3:3">
      <c r="C211" s="276"/>
    </row>
    <row r="212" spans="3:3">
      <c r="C212" s="276"/>
    </row>
    <row r="213" spans="3:3">
      <c r="C213" s="276"/>
    </row>
    <row r="214" spans="3:3">
      <c r="C214" s="276"/>
    </row>
    <row r="215" spans="3:3">
      <c r="C215" s="276"/>
    </row>
    <row r="216" spans="3:3">
      <c r="C216" s="276"/>
    </row>
    <row r="217" spans="3:3">
      <c r="C217" s="276"/>
    </row>
    <row r="218" spans="3:3">
      <c r="C218" s="276"/>
    </row>
    <row r="219" spans="3:3">
      <c r="C219" s="276"/>
    </row>
    <row r="220" spans="3:3">
      <c r="C220" s="276"/>
    </row>
    <row r="221" spans="3:3">
      <c r="C221" s="276"/>
    </row>
    <row r="222" spans="3:3">
      <c r="C222" s="276"/>
    </row>
    <row r="223" spans="3:3">
      <c r="C223" s="276"/>
    </row>
    <row r="224" spans="3:3">
      <c r="C224" s="276"/>
    </row>
    <row r="225" spans="3:3">
      <c r="C225" s="276"/>
    </row>
    <row r="226" spans="3:3">
      <c r="C226" s="276"/>
    </row>
    <row r="227" spans="3:3">
      <c r="C227" s="276"/>
    </row>
    <row r="228" spans="3:3">
      <c r="C228" s="276"/>
    </row>
    <row r="229" spans="3:3">
      <c r="C229" s="276"/>
    </row>
    <row r="230" spans="3:3">
      <c r="C230" s="276"/>
    </row>
    <row r="231" spans="3:3">
      <c r="C231" s="276"/>
    </row>
    <row r="232" spans="3:3">
      <c r="C232" s="276"/>
    </row>
    <row r="233" spans="3:3">
      <c r="C233" s="276"/>
    </row>
    <row r="234" spans="3:3">
      <c r="C234" s="276"/>
    </row>
    <row r="235" spans="3:3">
      <c r="C235" s="276"/>
    </row>
    <row r="236" spans="3:3">
      <c r="C236" s="276"/>
    </row>
    <row r="237" spans="3:3">
      <c r="C237" s="276"/>
    </row>
    <row r="238" spans="3:3">
      <c r="C238" s="276"/>
    </row>
    <row r="239" spans="3:3">
      <c r="C239" s="276"/>
    </row>
    <row r="240" spans="3:3">
      <c r="C240" s="276"/>
    </row>
    <row r="241" spans="3:3">
      <c r="C241" s="276"/>
    </row>
    <row r="242" spans="3:3">
      <c r="C242" s="276"/>
    </row>
    <row r="243" spans="3:3">
      <c r="C243" s="276"/>
    </row>
    <row r="244" spans="3:3">
      <c r="C244" s="276"/>
    </row>
    <row r="245" spans="3:3">
      <c r="C245" s="276"/>
    </row>
    <row r="246" spans="3:3">
      <c r="C246" s="276"/>
    </row>
    <row r="247" spans="3:3">
      <c r="C247" s="276"/>
    </row>
    <row r="248" spans="3:3">
      <c r="C248" s="276"/>
    </row>
    <row r="249" spans="3:3">
      <c r="C249" s="276"/>
    </row>
    <row r="250" spans="3:3">
      <c r="C250" s="276"/>
    </row>
    <row r="251" spans="3:3">
      <c r="C251" s="276"/>
    </row>
    <row r="252" spans="3:3">
      <c r="C252" s="276"/>
    </row>
    <row r="253" spans="3:3">
      <c r="C253" s="276"/>
    </row>
    <row r="254" spans="3:3">
      <c r="C254" s="276"/>
    </row>
    <row r="255" spans="3:3">
      <c r="C255" s="276"/>
    </row>
    <row r="256" spans="3:3">
      <c r="C256" s="276"/>
    </row>
    <row r="257" spans="3:3">
      <c r="C257" s="276"/>
    </row>
    <row r="258" spans="3:3">
      <c r="C258" s="276"/>
    </row>
    <row r="259" spans="3:3">
      <c r="C259" s="276"/>
    </row>
    <row r="260" spans="3:3">
      <c r="C260" s="276"/>
    </row>
    <row r="261" spans="3:3">
      <c r="C261" s="276"/>
    </row>
    <row r="262" spans="3:3">
      <c r="C262" s="276"/>
    </row>
    <row r="263" spans="3:3">
      <c r="C263" s="276"/>
    </row>
    <row r="264" spans="3:3">
      <c r="C264" s="276"/>
    </row>
    <row r="265" spans="3:3">
      <c r="C265" s="276"/>
    </row>
    <row r="266" spans="3:3">
      <c r="C266" s="276"/>
    </row>
    <row r="267" spans="3:3">
      <c r="C267" s="276"/>
    </row>
    <row r="268" spans="3:3">
      <c r="C268" s="276"/>
    </row>
    <row r="269" spans="3:3">
      <c r="C269" s="276"/>
    </row>
    <row r="270" spans="3:3">
      <c r="C270" s="276"/>
    </row>
    <row r="271" spans="3:3">
      <c r="C271" s="276"/>
    </row>
    <row r="272" spans="3:3">
      <c r="C272" s="276"/>
    </row>
    <row r="273" spans="3:3">
      <c r="C273" s="276"/>
    </row>
    <row r="274" spans="3:3">
      <c r="C274" s="276"/>
    </row>
    <row r="275" spans="3:3">
      <c r="C275" s="276"/>
    </row>
    <row r="276" spans="3:3">
      <c r="C276" s="276"/>
    </row>
    <row r="277" spans="3:3">
      <c r="C277" s="276"/>
    </row>
    <row r="278" spans="3:3">
      <c r="C278" s="276"/>
    </row>
    <row r="279" spans="3:3">
      <c r="C279" s="276"/>
    </row>
    <row r="280" spans="3:3">
      <c r="C280" s="276"/>
    </row>
    <row r="281" spans="3:3">
      <c r="C281" s="276"/>
    </row>
    <row r="282" spans="3:3">
      <c r="C282" s="276"/>
    </row>
    <row r="283" spans="3:3">
      <c r="C283" s="276"/>
    </row>
    <row r="284" spans="3:3">
      <c r="C284" s="276"/>
    </row>
    <row r="285" spans="3:3">
      <c r="C285" s="276"/>
    </row>
    <row r="286" spans="3:3">
      <c r="C286" s="276"/>
    </row>
    <row r="287" spans="3:3">
      <c r="C287" s="276"/>
    </row>
    <row r="288" spans="3:3">
      <c r="C288" s="276"/>
    </row>
    <row r="289" spans="3:3">
      <c r="C289" s="276"/>
    </row>
    <row r="290" spans="3:3">
      <c r="C290" s="276"/>
    </row>
    <row r="291" spans="3:3">
      <c r="C291" s="276"/>
    </row>
    <row r="292" spans="3:3">
      <c r="C292" s="276"/>
    </row>
    <row r="293" spans="3:3">
      <c r="C293" s="276"/>
    </row>
    <row r="294" spans="3:3">
      <c r="C294" s="276"/>
    </row>
    <row r="295" spans="3:3">
      <c r="C295" s="276"/>
    </row>
    <row r="296" spans="3:3">
      <c r="C296" s="276"/>
    </row>
    <row r="297" spans="3:3">
      <c r="C297" s="276"/>
    </row>
    <row r="298" spans="3:3">
      <c r="C298" s="276"/>
    </row>
    <row r="299" spans="3:3">
      <c r="C299" s="276"/>
    </row>
    <row r="300" spans="3:3">
      <c r="C300" s="276"/>
    </row>
    <row r="301" spans="3:3">
      <c r="C301" s="276"/>
    </row>
    <row r="302" spans="3:3">
      <c r="C302" s="276"/>
    </row>
    <row r="303" spans="3:3">
      <c r="C303" s="276"/>
    </row>
    <row r="304" spans="3:3">
      <c r="C304" s="276"/>
    </row>
    <row r="305" spans="3:3">
      <c r="C305" s="276"/>
    </row>
    <row r="306" spans="3:3">
      <c r="C306" s="276"/>
    </row>
    <row r="307" spans="3:3">
      <c r="C307" s="276"/>
    </row>
    <row r="308" spans="3:3">
      <c r="C308" s="276"/>
    </row>
    <row r="309" spans="3:3">
      <c r="C309" s="276"/>
    </row>
    <row r="310" spans="3:3">
      <c r="C310" s="276"/>
    </row>
    <row r="311" spans="3:3">
      <c r="C311" s="276"/>
    </row>
    <row r="312" spans="3:3">
      <c r="C312" s="276"/>
    </row>
    <row r="313" spans="3:3">
      <c r="C313" s="276"/>
    </row>
    <row r="314" spans="3:3">
      <c r="C314" s="276"/>
    </row>
    <row r="315" spans="3:3">
      <c r="C315" s="276"/>
    </row>
    <row r="316" spans="3:3">
      <c r="C316" s="276"/>
    </row>
    <row r="317" spans="3:3">
      <c r="C317" s="276"/>
    </row>
    <row r="318" spans="3:3">
      <c r="C318" s="276"/>
    </row>
    <row r="319" spans="3:3">
      <c r="C319" s="276"/>
    </row>
    <row r="320" spans="3:3">
      <c r="C320" s="276"/>
    </row>
    <row r="321" spans="3:3">
      <c r="C321" s="276"/>
    </row>
    <row r="322" spans="3:3">
      <c r="C322" s="276"/>
    </row>
    <row r="323" spans="3:3">
      <c r="C323" s="276"/>
    </row>
    <row r="324" spans="3:3">
      <c r="C324" s="276"/>
    </row>
    <row r="325" spans="3:3">
      <c r="C325" s="276"/>
    </row>
    <row r="326" spans="3:3">
      <c r="C326" s="276"/>
    </row>
    <row r="327" spans="3:3">
      <c r="C327" s="276"/>
    </row>
    <row r="328" spans="3:3">
      <c r="C328" s="276"/>
    </row>
    <row r="329" spans="3:3">
      <c r="C329" s="276"/>
    </row>
    <row r="330" spans="3:3">
      <c r="C330" s="276"/>
    </row>
    <row r="331" spans="3:3">
      <c r="C331" s="276"/>
    </row>
    <row r="332" spans="3:3">
      <c r="C332" s="276"/>
    </row>
    <row r="333" spans="3:3">
      <c r="C333" s="276"/>
    </row>
    <row r="334" spans="3:3">
      <c r="C334" s="276"/>
    </row>
    <row r="335" spans="3:3">
      <c r="C335" s="276"/>
    </row>
    <row r="336" spans="3:3">
      <c r="C336" s="276"/>
    </row>
    <row r="337" spans="3:3">
      <c r="C337" s="276"/>
    </row>
    <row r="338" spans="3:3">
      <c r="C338" s="276"/>
    </row>
    <row r="339" spans="3:3">
      <c r="C339" s="276"/>
    </row>
    <row r="340" spans="3:3">
      <c r="C340" s="276"/>
    </row>
    <row r="341" spans="3:3">
      <c r="C341" s="276"/>
    </row>
    <row r="342" spans="3:3">
      <c r="C342" s="276"/>
    </row>
    <row r="343" spans="3:3">
      <c r="C343" s="276"/>
    </row>
    <row r="344" spans="3:3">
      <c r="C344" s="276"/>
    </row>
    <row r="345" spans="3:3">
      <c r="C345" s="276"/>
    </row>
    <row r="346" spans="3:3">
      <c r="C346" s="276"/>
    </row>
    <row r="347" spans="3:3">
      <c r="C347" s="276"/>
    </row>
    <row r="348" spans="3:3">
      <c r="C348" s="276"/>
    </row>
    <row r="349" spans="3:3">
      <c r="C349" s="276"/>
    </row>
    <row r="350" spans="3:3">
      <c r="C350" s="276"/>
    </row>
    <row r="351" spans="3:3">
      <c r="C351" s="276"/>
    </row>
    <row r="352" spans="3:3">
      <c r="C352" s="276"/>
    </row>
    <row r="353" spans="3:3">
      <c r="C353" s="276"/>
    </row>
    <row r="354" spans="3:3">
      <c r="C354" s="276"/>
    </row>
    <row r="355" spans="3:3">
      <c r="C355" s="276"/>
    </row>
    <row r="356" spans="3:3">
      <c r="C356" s="276"/>
    </row>
    <row r="357" spans="3:3">
      <c r="C357" s="276"/>
    </row>
    <row r="358" spans="3:3">
      <c r="C358" s="276"/>
    </row>
    <row r="359" spans="3:3">
      <c r="C359" s="276"/>
    </row>
    <row r="360" spans="3:3">
      <c r="C360" s="276"/>
    </row>
    <row r="361" spans="3:3">
      <c r="C361" s="276"/>
    </row>
    <row r="362" spans="3:3">
      <c r="C362" s="276"/>
    </row>
    <row r="363" spans="3:3">
      <c r="C363" s="276"/>
    </row>
    <row r="364" spans="3:3">
      <c r="C364" s="276"/>
    </row>
    <row r="365" spans="3:3">
      <c r="C365" s="276"/>
    </row>
    <row r="366" spans="3:3">
      <c r="C366" s="276"/>
    </row>
    <row r="367" spans="3:3">
      <c r="C367" s="276"/>
    </row>
    <row r="368" spans="3:3">
      <c r="C368" s="276"/>
    </row>
    <row r="369" spans="3:3">
      <c r="C369" s="276"/>
    </row>
    <row r="370" spans="3:3">
      <c r="C370" s="276"/>
    </row>
    <row r="371" spans="3:3">
      <c r="C371" s="276"/>
    </row>
    <row r="372" spans="3:3">
      <c r="C372" s="276"/>
    </row>
    <row r="373" spans="3:3">
      <c r="C373" s="276"/>
    </row>
    <row r="374" spans="3:3">
      <c r="C374" s="276"/>
    </row>
    <row r="375" spans="3:3">
      <c r="C375" s="276"/>
    </row>
    <row r="376" spans="3:3">
      <c r="C376" s="276"/>
    </row>
    <row r="377" spans="3:3">
      <c r="C377" s="276"/>
    </row>
    <row r="378" spans="3:3">
      <c r="C378" s="276"/>
    </row>
    <row r="379" spans="3:3">
      <c r="C379" s="276"/>
    </row>
    <row r="380" spans="3:3">
      <c r="C380" s="276"/>
    </row>
    <row r="381" spans="3:3">
      <c r="C381" s="276"/>
    </row>
    <row r="382" spans="3:3">
      <c r="C382" s="276"/>
    </row>
    <row r="383" spans="3:3">
      <c r="C383" s="276"/>
    </row>
    <row r="384" spans="3:3">
      <c r="C384" s="276"/>
    </row>
    <row r="385" spans="3:3">
      <c r="C385" s="276"/>
    </row>
    <row r="386" spans="3:3">
      <c r="C386" s="276"/>
    </row>
    <row r="387" spans="3:3">
      <c r="C387" s="276"/>
    </row>
    <row r="388" spans="3:3">
      <c r="C388" s="276"/>
    </row>
    <row r="389" spans="3:3">
      <c r="C389" s="276"/>
    </row>
    <row r="390" spans="3:3">
      <c r="C390" s="276"/>
    </row>
    <row r="391" spans="3:3">
      <c r="C391" s="276"/>
    </row>
    <row r="392" spans="3:3">
      <c r="C392" s="276"/>
    </row>
    <row r="393" spans="3:3">
      <c r="C393" s="276"/>
    </row>
    <row r="394" spans="3:3">
      <c r="C394" s="276"/>
    </row>
    <row r="395" spans="3:3">
      <c r="C395" s="276"/>
    </row>
    <row r="396" spans="3:3">
      <c r="C396" s="276"/>
    </row>
    <row r="397" spans="3:3">
      <c r="C397" s="276"/>
    </row>
    <row r="398" spans="3:3">
      <c r="C398" s="276"/>
    </row>
    <row r="399" spans="3:3">
      <c r="C399" s="276"/>
    </row>
    <row r="400" spans="3:3">
      <c r="C400" s="276"/>
    </row>
    <row r="401" spans="3:3">
      <c r="C401" s="276"/>
    </row>
    <row r="402" spans="3:3">
      <c r="C402" s="276"/>
    </row>
    <row r="403" spans="3:3">
      <c r="C403" s="276"/>
    </row>
    <row r="404" spans="3:3">
      <c r="C404" s="276"/>
    </row>
    <row r="405" spans="3:3">
      <c r="C405" s="276"/>
    </row>
    <row r="406" spans="3:3">
      <c r="C406" s="276"/>
    </row>
    <row r="407" spans="3:3">
      <c r="C407" s="276"/>
    </row>
    <row r="408" spans="3:3">
      <c r="C408" s="276"/>
    </row>
    <row r="409" spans="3:3">
      <c r="C409" s="276"/>
    </row>
    <row r="410" spans="3:3">
      <c r="C410" s="276"/>
    </row>
    <row r="411" spans="3:3">
      <c r="C411" s="276"/>
    </row>
    <row r="412" spans="3:3">
      <c r="C412" s="276"/>
    </row>
    <row r="413" spans="3:3">
      <c r="C413" s="276"/>
    </row>
    <row r="414" spans="3:3">
      <c r="C414" s="276"/>
    </row>
    <row r="415" spans="3:3">
      <c r="C415" s="276"/>
    </row>
    <row r="416" spans="3:3">
      <c r="C416" s="276"/>
    </row>
    <row r="417" spans="3:3">
      <c r="C417" s="276"/>
    </row>
    <row r="418" spans="3:3">
      <c r="C418" s="276"/>
    </row>
    <row r="419" spans="3:3">
      <c r="C419" s="276"/>
    </row>
    <row r="420" spans="3:3">
      <c r="C420" s="276"/>
    </row>
    <row r="421" spans="3:3">
      <c r="C421" s="276"/>
    </row>
    <row r="422" spans="3:3">
      <c r="C422" s="276"/>
    </row>
    <row r="423" spans="3:3">
      <c r="C423" s="276"/>
    </row>
    <row r="424" spans="3:3">
      <c r="C424" s="276"/>
    </row>
    <row r="425" spans="3:3">
      <c r="C425" s="276"/>
    </row>
    <row r="426" spans="3:3">
      <c r="C426" s="276"/>
    </row>
    <row r="427" spans="3:3">
      <c r="C427" s="276"/>
    </row>
    <row r="428" spans="3:3">
      <c r="C428" s="276"/>
    </row>
    <row r="429" spans="3:3">
      <c r="C429" s="276"/>
    </row>
    <row r="430" spans="3:3">
      <c r="C430" s="276"/>
    </row>
    <row r="431" spans="3:3">
      <c r="C431" s="276"/>
    </row>
    <row r="432" spans="3:3">
      <c r="C432" s="276"/>
    </row>
    <row r="433" spans="3:3">
      <c r="C433" s="276"/>
    </row>
    <row r="434" spans="3:3">
      <c r="C434" s="276"/>
    </row>
    <row r="435" spans="3:3">
      <c r="C435" s="276"/>
    </row>
    <row r="436" spans="3:3">
      <c r="C436" s="276"/>
    </row>
    <row r="437" spans="3:3">
      <c r="C437" s="276"/>
    </row>
    <row r="438" spans="3:3">
      <c r="C438" s="276"/>
    </row>
    <row r="439" spans="3:3">
      <c r="C439" s="276"/>
    </row>
    <row r="440" spans="3:3">
      <c r="C440" s="276"/>
    </row>
    <row r="441" spans="3:3">
      <c r="C441" s="276"/>
    </row>
    <row r="442" spans="3:3">
      <c r="C442" s="276"/>
    </row>
    <row r="443" spans="3:3">
      <c r="C443" s="276"/>
    </row>
    <row r="444" spans="3:3">
      <c r="C444" s="276"/>
    </row>
    <row r="445" spans="3:3">
      <c r="C445" s="276"/>
    </row>
    <row r="446" spans="3:3">
      <c r="C446" s="276"/>
    </row>
    <row r="447" spans="3:3">
      <c r="C447" s="276"/>
    </row>
    <row r="448" spans="3:3">
      <c r="C448" s="276"/>
    </row>
    <row r="449" spans="3:3">
      <c r="C449" s="276"/>
    </row>
    <row r="450" spans="3:3">
      <c r="C450" s="276"/>
    </row>
    <row r="451" spans="3:3">
      <c r="C451" s="276"/>
    </row>
    <row r="452" spans="3:3">
      <c r="C452" s="276"/>
    </row>
    <row r="453" spans="3:3">
      <c r="C453" s="276"/>
    </row>
    <row r="454" spans="3:3">
      <c r="C454" s="276"/>
    </row>
    <row r="455" spans="3:3">
      <c r="C455" s="276"/>
    </row>
    <row r="456" spans="3:3">
      <c r="C456" s="276"/>
    </row>
    <row r="457" spans="3:3">
      <c r="C457" s="276"/>
    </row>
    <row r="458" spans="3:3">
      <c r="C458" s="276"/>
    </row>
    <row r="459" spans="3:3">
      <c r="C459" s="276"/>
    </row>
    <row r="460" spans="3:3">
      <c r="C460" s="276"/>
    </row>
    <row r="461" spans="3:3">
      <c r="C461" s="276"/>
    </row>
    <row r="462" spans="3:3">
      <c r="C462" s="276"/>
    </row>
    <row r="463" spans="3:3">
      <c r="C463" s="276"/>
    </row>
    <row r="464" spans="3:3">
      <c r="C464" s="276"/>
    </row>
    <row r="465" spans="3:3">
      <c r="C465" s="276"/>
    </row>
    <row r="466" spans="3:3">
      <c r="C466" s="276"/>
    </row>
    <row r="467" spans="3:3">
      <c r="C467" s="276"/>
    </row>
    <row r="468" spans="3:3">
      <c r="C468" s="276"/>
    </row>
    <row r="469" spans="3:3">
      <c r="C469" s="276"/>
    </row>
    <row r="470" spans="3:3">
      <c r="C470" s="276"/>
    </row>
    <row r="471" spans="3:3">
      <c r="C471" s="276"/>
    </row>
    <row r="472" spans="3:3">
      <c r="C472" s="276"/>
    </row>
    <row r="473" spans="3:3">
      <c r="C473" s="276"/>
    </row>
    <row r="474" spans="3:3">
      <c r="C474" s="276"/>
    </row>
    <row r="475" spans="3:3">
      <c r="C475" s="276"/>
    </row>
    <row r="476" spans="3:3">
      <c r="C476" s="276"/>
    </row>
    <row r="477" spans="3:3">
      <c r="C477" s="276"/>
    </row>
    <row r="478" spans="3:3">
      <c r="C478" s="276"/>
    </row>
    <row r="479" spans="3:3">
      <c r="C479" s="276"/>
    </row>
    <row r="480" spans="3:3">
      <c r="C480" s="276"/>
    </row>
    <row r="481" spans="3:3">
      <c r="C481" s="276"/>
    </row>
    <row r="482" spans="3:3">
      <c r="C482" s="276"/>
    </row>
    <row r="483" spans="3:3">
      <c r="C483" s="276"/>
    </row>
    <row r="484" spans="3:3">
      <c r="C484" s="276"/>
    </row>
    <row r="485" spans="3:3">
      <c r="C485" s="276"/>
    </row>
    <row r="486" spans="3:3">
      <c r="C486" s="276"/>
    </row>
    <row r="487" spans="3:3">
      <c r="C487" s="276"/>
    </row>
    <row r="488" spans="3:3">
      <c r="C488" s="276"/>
    </row>
    <row r="489" spans="3:3">
      <c r="C489" s="276"/>
    </row>
    <row r="490" spans="3:3">
      <c r="C490" s="276"/>
    </row>
    <row r="491" spans="3:3">
      <c r="C491" s="276"/>
    </row>
    <row r="492" spans="3:3">
      <c r="C492" s="276"/>
    </row>
    <row r="493" spans="3:3">
      <c r="C493" s="276"/>
    </row>
    <row r="494" spans="3:3">
      <c r="C494" s="276"/>
    </row>
    <row r="495" spans="3:3">
      <c r="C495" s="276"/>
    </row>
    <row r="496" spans="3:3">
      <c r="C496" s="276"/>
    </row>
    <row r="497" spans="3:3">
      <c r="C497" s="276"/>
    </row>
    <row r="498" spans="3:3">
      <c r="C498" s="276"/>
    </row>
    <row r="499" spans="3:3">
      <c r="C499" s="276"/>
    </row>
    <row r="500" spans="3:3">
      <c r="C500" s="276"/>
    </row>
    <row r="501" spans="3:3">
      <c r="C501" s="276"/>
    </row>
    <row r="502" spans="3:3">
      <c r="C502" s="276"/>
    </row>
    <row r="503" spans="3:3">
      <c r="C503" s="276"/>
    </row>
    <row r="504" spans="3:3">
      <c r="C504" s="276"/>
    </row>
    <row r="505" spans="3:3">
      <c r="C505" s="276"/>
    </row>
    <row r="506" spans="3:3">
      <c r="C506" s="276"/>
    </row>
    <row r="507" spans="3:3">
      <c r="C507" s="276"/>
    </row>
    <row r="508" spans="3:3">
      <c r="C508" s="276"/>
    </row>
    <row r="509" spans="3:3">
      <c r="C509" s="276"/>
    </row>
    <row r="510" spans="3:3">
      <c r="C510" s="276"/>
    </row>
    <row r="511" spans="3:3">
      <c r="C511" s="276"/>
    </row>
    <row r="512" spans="3:3">
      <c r="C512" s="276"/>
    </row>
    <row r="513" spans="3:3">
      <c r="C513" s="276"/>
    </row>
    <row r="514" spans="3:3">
      <c r="C514" s="276"/>
    </row>
    <row r="515" spans="3:3">
      <c r="C515" s="276"/>
    </row>
    <row r="516" spans="3:3">
      <c r="C516" s="276"/>
    </row>
    <row r="517" spans="3:3">
      <c r="C517" s="276"/>
    </row>
    <row r="518" spans="3:3">
      <c r="C518" s="276"/>
    </row>
    <row r="519" spans="3:3">
      <c r="C519" s="276"/>
    </row>
    <row r="520" spans="3:3">
      <c r="C520" s="276"/>
    </row>
    <row r="521" spans="3:3">
      <c r="C521" s="276"/>
    </row>
    <row r="522" spans="3:3">
      <c r="C522" s="276"/>
    </row>
    <row r="523" spans="3:3">
      <c r="C523" s="276"/>
    </row>
    <row r="524" spans="3:3">
      <c r="C524" s="276"/>
    </row>
    <row r="525" spans="3:3">
      <c r="C525" s="276"/>
    </row>
    <row r="526" spans="3:3">
      <c r="C526" s="276"/>
    </row>
    <row r="527" spans="3:3">
      <c r="C527" s="276"/>
    </row>
    <row r="528" spans="3:3">
      <c r="C528" s="276"/>
    </row>
    <row r="529" spans="3:3">
      <c r="C529" s="276"/>
    </row>
    <row r="530" spans="3:3">
      <c r="C530" s="276"/>
    </row>
    <row r="531" spans="3:3">
      <c r="C531" s="276"/>
    </row>
    <row r="532" spans="3:3">
      <c r="C532" s="276"/>
    </row>
    <row r="533" spans="3:3">
      <c r="C533" s="276"/>
    </row>
    <row r="534" spans="3:3">
      <c r="C534" s="276"/>
    </row>
    <row r="535" spans="3:3">
      <c r="C535" s="276"/>
    </row>
    <row r="536" spans="3:3">
      <c r="C536" s="276"/>
    </row>
    <row r="537" spans="3:3">
      <c r="C537" s="276"/>
    </row>
    <row r="538" spans="3:3">
      <c r="C538" s="276"/>
    </row>
    <row r="539" spans="3:3">
      <c r="C539" s="276"/>
    </row>
    <row r="540" spans="3:3">
      <c r="C540" s="276"/>
    </row>
    <row r="541" spans="3:3">
      <c r="C541" s="276"/>
    </row>
    <row r="542" spans="3:3">
      <c r="C542" s="276"/>
    </row>
    <row r="543" spans="3:3">
      <c r="C543" s="276"/>
    </row>
    <row r="544" spans="3:3">
      <c r="C544" s="276"/>
    </row>
    <row r="545" spans="3:3">
      <c r="C545" s="276"/>
    </row>
    <row r="546" spans="3:3">
      <c r="C546" s="276"/>
    </row>
    <row r="547" spans="3:3">
      <c r="C547" s="276"/>
    </row>
    <row r="548" spans="3:3">
      <c r="C548" s="276"/>
    </row>
    <row r="549" spans="3:3">
      <c r="C549" s="276"/>
    </row>
    <row r="550" spans="3:3">
      <c r="C550" s="276"/>
    </row>
    <row r="551" spans="3:3">
      <c r="C551" s="276"/>
    </row>
    <row r="552" spans="3:3">
      <c r="C552" s="276"/>
    </row>
    <row r="553" spans="3:3">
      <c r="C553" s="276"/>
    </row>
    <row r="554" spans="3:3">
      <c r="C554" s="276"/>
    </row>
    <row r="555" spans="3:3">
      <c r="C555" s="276"/>
    </row>
    <row r="556" spans="3:3">
      <c r="C556" s="276"/>
    </row>
    <row r="557" spans="3:3">
      <c r="C557" s="276"/>
    </row>
    <row r="558" spans="3:3">
      <c r="C558" s="276"/>
    </row>
    <row r="559" spans="3:3">
      <c r="C559" s="276"/>
    </row>
    <row r="560" spans="3:3">
      <c r="C560" s="276"/>
    </row>
    <row r="561" spans="3:3">
      <c r="C561" s="276"/>
    </row>
    <row r="562" spans="3:3">
      <c r="C562" s="276"/>
    </row>
    <row r="563" spans="3:3">
      <c r="C563" s="276"/>
    </row>
    <row r="564" spans="3:3">
      <c r="C564" s="276"/>
    </row>
    <row r="565" spans="3:3">
      <c r="C565" s="276"/>
    </row>
    <row r="566" spans="3:3">
      <c r="C566" s="276"/>
    </row>
    <row r="567" spans="3:3">
      <c r="C567" s="276"/>
    </row>
  </sheetData>
  <mergeCells count="4">
    <mergeCell ref="C1:J1"/>
    <mergeCell ref="G3:H3"/>
    <mergeCell ref="M5:N5"/>
    <mergeCell ref="M6:N6"/>
  </mergeCells>
  <phoneticPr fontId="0" type="noConversion"/>
  <dataValidations disablePrompts="1" xWindow="571" yWindow="119" count="2">
    <dataValidation type="decimal" operator="greaterThanOrEqual" allowBlank="1" showInputMessage="1" showErrorMessage="1" errorTitle="Invalid Data!" error="You must enter a positive numerical value (&gt;0)." promptTitle="Control Efficiency" prompt="If emissions from dust are controlled, indicate the overall control efficiency (capture*control) as a numerical percentage. For example:_x000a_     &quot;0.99&quot;_x000a_will display as:_x000a_     &quot;99.00%&quot;_x000a_Enter &quot;0&quot; for no control." sqref="L4">
      <formula1>0</formula1>
    </dataValidation>
    <dataValidation type="decimal" operator="greaterThanOrEqual" allowBlank="1" showInputMessage="1" showErrorMessage="1" errorTitle="Invalid Data!" error="You must enter a positive numerical value (&gt;0)." promptTitle="Dust Fraction of Waste" prompt="Enter the estimated fraction of starch that escapes as dust. If the value is entered as wt%, enter the &quot;%&quot; sign also. For example, the following entries are equivalent:_x000a_     &quot;0.1%&quot;_x000a_     &quot;0.001&quot;" sqref="M1">
      <formula1>0</formula1>
    </dataValidation>
  </dataValidations>
  <printOptions horizontalCentered="1"/>
  <pageMargins left="0.26" right="0.28000000000000003" top="1" bottom="1" header="0.5" footer="0.5"/>
  <pageSetup scale="95" orientation="portrait" horizontalDpi="4294967292" verticalDpi="300" r:id="rId1"/>
  <headerFooter alignWithMargins="0">
    <oddFooter>&amp;L&amp;F&amp;RReport Run Date : &amp;D</oddFooter>
  </headerFooter>
  <rowBreaks count="2" manualBreakCount="2">
    <brk id="37" min="1" max="9" man="1"/>
    <brk id="70" min="1" max="9" man="1"/>
  </rowBreaks>
  <ignoredErrors>
    <ignoredError sqref="E85 C85:D85 F85:G85 C69:G69 C52:G52 C37:G37 C20:G20" unlockedFormula="1"/>
  </ignoredErrors>
</worksheet>
</file>

<file path=xl/worksheets/sheet28.xml><?xml version="1.0" encoding="utf-8"?>
<worksheet xmlns="http://schemas.openxmlformats.org/spreadsheetml/2006/main" xmlns:r="http://schemas.openxmlformats.org/officeDocument/2006/relationships">
  <sheetPr codeName="Sheet4">
    <pageSetUpPr autoPageBreaks="0" fitToPage="1"/>
  </sheetPr>
  <dimension ref="A1:T41"/>
  <sheetViews>
    <sheetView showGridLines="0" zoomScale="85" workbookViewId="0"/>
  </sheetViews>
  <sheetFormatPr defaultColWidth="7.5703125" defaultRowHeight="12.75"/>
  <cols>
    <col min="1" max="1" width="4.85546875" style="164" bestFit="1" customWidth="1"/>
    <col min="2" max="2" width="51.85546875" style="164" bestFit="1" customWidth="1"/>
    <col min="3" max="8" width="7.5703125" style="164" customWidth="1"/>
    <col min="9" max="9" width="13.42578125" style="164" bestFit="1" customWidth="1"/>
    <col min="10" max="10" width="9.28515625" style="164" customWidth="1"/>
    <col min="11" max="11" width="12.42578125" style="164" bestFit="1" customWidth="1"/>
    <col min="12" max="12" width="9" style="164" bestFit="1" customWidth="1"/>
    <col min="13" max="13" width="9.140625" style="164" customWidth="1"/>
    <col min="14" max="14" width="12.85546875" style="164" bestFit="1" customWidth="1"/>
    <col min="15" max="15" width="9" style="164" bestFit="1" customWidth="1"/>
    <col min="16" max="17" width="8.42578125" style="164" bestFit="1" customWidth="1"/>
    <col min="18" max="16384" width="7.5703125" style="164"/>
  </cols>
  <sheetData>
    <row r="1" spans="1:20" ht="18">
      <c r="A1" s="180" t="s">
        <v>42</v>
      </c>
      <c r="B1" s="181"/>
      <c r="C1" s="181"/>
      <c r="D1" s="181"/>
      <c r="E1" s="181"/>
      <c r="F1" s="181"/>
      <c r="G1" s="181"/>
      <c r="H1" s="181"/>
      <c r="I1" s="181"/>
      <c r="J1" s="181"/>
      <c r="K1" s="181"/>
      <c r="L1" s="181"/>
      <c r="M1" s="181"/>
      <c r="N1" s="181"/>
      <c r="O1" s="181"/>
      <c r="P1" s="181"/>
      <c r="Q1" s="181"/>
    </row>
    <row r="5" spans="1:20" ht="13.5" thickBot="1"/>
    <row r="6" spans="1:20" s="173" customFormat="1" ht="13.5" thickBot="1">
      <c r="A6" s="173" t="s">
        <v>34</v>
      </c>
      <c r="C6" s="182" t="s">
        <v>43</v>
      </c>
      <c r="D6" s="183"/>
      <c r="E6" s="183"/>
      <c r="F6" s="183"/>
      <c r="G6" s="183"/>
      <c r="H6" s="184"/>
    </row>
    <row r="7" spans="1:20" s="191" customFormat="1" ht="13.5" thickBot="1">
      <c r="A7" s="185" t="s">
        <v>44</v>
      </c>
      <c r="B7" s="186" t="s">
        <v>45</v>
      </c>
      <c r="C7" s="187" t="s">
        <v>22</v>
      </c>
      <c r="D7" s="188" t="s">
        <v>23</v>
      </c>
      <c r="E7" s="188" t="s">
        <v>18</v>
      </c>
      <c r="F7" s="188" t="s">
        <v>12</v>
      </c>
      <c r="G7" s="189" t="s">
        <v>19</v>
      </c>
      <c r="H7" s="190" t="s">
        <v>20</v>
      </c>
      <c r="I7" s="191" t="s">
        <v>157</v>
      </c>
      <c r="J7" s="191" t="s">
        <v>158</v>
      </c>
      <c r="K7" s="191" t="s">
        <v>165</v>
      </c>
      <c r="M7" s="187" t="s">
        <v>46</v>
      </c>
      <c r="N7" s="188" t="s">
        <v>20</v>
      </c>
      <c r="O7" s="190" t="s">
        <v>47</v>
      </c>
    </row>
    <row r="8" spans="1:20">
      <c r="A8" s="192">
        <v>1</v>
      </c>
      <c r="B8" s="193" t="s">
        <v>48</v>
      </c>
      <c r="C8" s="194">
        <v>280</v>
      </c>
      <c r="D8" s="195">
        <v>0.6</v>
      </c>
      <c r="E8" s="195">
        <v>84</v>
      </c>
      <c r="F8" s="195">
        <v>7.6</v>
      </c>
      <c r="G8" s="196">
        <v>5.5</v>
      </c>
      <c r="H8" s="197">
        <f t="shared" ref="H8:H17" si="0">NGas_HAP_EF</f>
        <v>1.8863000000000003</v>
      </c>
      <c r="M8" s="198" t="s">
        <v>49</v>
      </c>
      <c r="N8" s="199" t="s">
        <v>50</v>
      </c>
      <c r="O8" s="200">
        <v>2.0999999999999999E-3</v>
      </c>
    </row>
    <row r="9" spans="1:20">
      <c r="A9" s="201">
        <v>2</v>
      </c>
      <c r="B9" s="202" t="s">
        <v>51</v>
      </c>
      <c r="C9" s="203">
        <v>190</v>
      </c>
      <c r="D9" s="195">
        <v>0.6</v>
      </c>
      <c r="E9" s="204">
        <v>84</v>
      </c>
      <c r="F9" s="204">
        <v>7.6</v>
      </c>
      <c r="G9" s="205">
        <v>5.5</v>
      </c>
      <c r="H9" s="206">
        <f t="shared" si="0"/>
        <v>1.8863000000000003</v>
      </c>
      <c r="M9" s="207" t="s">
        <v>52</v>
      </c>
      <c r="N9" s="208" t="s">
        <v>53</v>
      </c>
      <c r="O9" s="209">
        <v>1.1999999999999999E-3</v>
      </c>
    </row>
    <row r="10" spans="1:20">
      <c r="A10" s="201">
        <v>3</v>
      </c>
      <c r="B10" s="202" t="s">
        <v>54</v>
      </c>
      <c r="C10" s="203">
        <v>140</v>
      </c>
      <c r="D10" s="195">
        <v>0.6</v>
      </c>
      <c r="E10" s="204">
        <v>84</v>
      </c>
      <c r="F10" s="204">
        <v>7.6</v>
      </c>
      <c r="G10" s="205">
        <v>5.5</v>
      </c>
      <c r="H10" s="206">
        <f t="shared" si="0"/>
        <v>1.8863000000000003</v>
      </c>
      <c r="M10" s="207" t="s">
        <v>55</v>
      </c>
      <c r="N10" s="208" t="s">
        <v>56</v>
      </c>
      <c r="O10" s="209">
        <v>7.4999999999999997E-2</v>
      </c>
      <c r="S10" s="303"/>
      <c r="T10" s="303"/>
    </row>
    <row r="11" spans="1:20">
      <c r="A11" s="201">
        <v>4</v>
      </c>
      <c r="B11" s="202" t="s">
        <v>57</v>
      </c>
      <c r="C11" s="203">
        <v>100</v>
      </c>
      <c r="D11" s="195">
        <v>0.6</v>
      </c>
      <c r="E11" s="204">
        <v>84</v>
      </c>
      <c r="F11" s="204">
        <v>7.6</v>
      </c>
      <c r="G11" s="205">
        <v>5.5</v>
      </c>
      <c r="H11" s="206">
        <f t="shared" si="0"/>
        <v>1.8863000000000003</v>
      </c>
      <c r="M11" s="207" t="s">
        <v>58</v>
      </c>
      <c r="N11" s="208" t="s">
        <v>59</v>
      </c>
      <c r="O11" s="209">
        <v>1.8</v>
      </c>
      <c r="S11" s="303"/>
      <c r="T11" s="303"/>
    </row>
    <row r="12" spans="1:20">
      <c r="A12" s="201">
        <v>5</v>
      </c>
      <c r="B12" s="202" t="s">
        <v>60</v>
      </c>
      <c r="C12" s="203">
        <v>100</v>
      </c>
      <c r="D12" s="195">
        <v>0.6</v>
      </c>
      <c r="E12" s="204">
        <v>84</v>
      </c>
      <c r="F12" s="204">
        <v>7.6</v>
      </c>
      <c r="G12" s="205">
        <v>5.5</v>
      </c>
      <c r="H12" s="206">
        <f t="shared" si="0"/>
        <v>1.8863000000000003</v>
      </c>
      <c r="I12" s="488">
        <v>3.2</v>
      </c>
      <c r="J12" s="488">
        <v>5.0000000000000001E-4</v>
      </c>
      <c r="K12" s="490">
        <v>5.8353000000000002E-2</v>
      </c>
      <c r="M12" s="210" t="s">
        <v>61</v>
      </c>
      <c r="N12" s="211" t="s">
        <v>62</v>
      </c>
      <c r="O12" s="212">
        <v>3.3999999999999998E-3</v>
      </c>
      <c r="S12" s="303"/>
      <c r="T12" s="303"/>
    </row>
    <row r="13" spans="1:20">
      <c r="A13" s="201">
        <v>6</v>
      </c>
      <c r="B13" s="202" t="s">
        <v>63</v>
      </c>
      <c r="C13" s="203">
        <v>50</v>
      </c>
      <c r="D13" s="195">
        <v>0.6</v>
      </c>
      <c r="E13" s="204">
        <v>84</v>
      </c>
      <c r="F13" s="204">
        <v>7.6</v>
      </c>
      <c r="G13" s="205">
        <v>5.5</v>
      </c>
      <c r="H13" s="206">
        <f t="shared" si="0"/>
        <v>1.8863000000000003</v>
      </c>
      <c r="M13" s="210" t="s">
        <v>64</v>
      </c>
      <c r="N13" s="211" t="s">
        <v>65</v>
      </c>
      <c r="O13" s="212">
        <v>1.1000000000000001E-3</v>
      </c>
      <c r="S13" s="303"/>
      <c r="T13" s="303"/>
    </row>
    <row r="14" spans="1:20">
      <c r="A14" s="201">
        <v>7</v>
      </c>
      <c r="B14" s="202" t="s">
        <v>66</v>
      </c>
      <c r="C14" s="203">
        <v>32</v>
      </c>
      <c r="D14" s="195">
        <v>0.6</v>
      </c>
      <c r="E14" s="204">
        <v>84</v>
      </c>
      <c r="F14" s="204">
        <v>7.6</v>
      </c>
      <c r="G14" s="205">
        <v>5.5</v>
      </c>
      <c r="H14" s="206">
        <f t="shared" si="0"/>
        <v>1.8863000000000003</v>
      </c>
      <c r="M14" s="210" t="s">
        <v>67</v>
      </c>
      <c r="N14" s="211" t="s">
        <v>68</v>
      </c>
      <c r="O14" s="212">
        <v>1.4E-3</v>
      </c>
      <c r="S14" s="303"/>
      <c r="T14" s="303"/>
    </row>
    <row r="15" spans="1:20" ht="13.5" thickBot="1">
      <c r="A15" s="201">
        <v>8</v>
      </c>
      <c r="B15" s="202" t="s">
        <v>69</v>
      </c>
      <c r="C15" s="203">
        <v>170</v>
      </c>
      <c r="D15" s="195">
        <v>0.6</v>
      </c>
      <c r="E15" s="204">
        <v>24</v>
      </c>
      <c r="F15" s="204">
        <v>7.6</v>
      </c>
      <c r="G15" s="205">
        <v>5.5</v>
      </c>
      <c r="H15" s="206">
        <f t="shared" si="0"/>
        <v>1.8863000000000003</v>
      </c>
      <c r="M15" s="210" t="s">
        <v>70</v>
      </c>
      <c r="N15" s="211" t="s">
        <v>71</v>
      </c>
      <c r="O15" s="212">
        <v>2.0999999999999999E-3</v>
      </c>
      <c r="S15" s="303"/>
      <c r="T15" s="303"/>
    </row>
    <row r="16" spans="1:20" ht="13.5" thickBot="1">
      <c r="A16" s="201">
        <v>9</v>
      </c>
      <c r="B16" s="202" t="s">
        <v>72</v>
      </c>
      <c r="C16" s="203">
        <v>76</v>
      </c>
      <c r="D16" s="195">
        <v>0.6</v>
      </c>
      <c r="E16" s="204">
        <v>98</v>
      </c>
      <c r="F16" s="204">
        <v>7.6</v>
      </c>
      <c r="G16" s="205">
        <v>5.5</v>
      </c>
      <c r="H16" s="206">
        <f t="shared" si="0"/>
        <v>1.8863000000000003</v>
      </c>
      <c r="M16" s="213"/>
      <c r="N16" s="214" t="s">
        <v>73</v>
      </c>
      <c r="O16" s="215">
        <f>SUM(O8:O15)</f>
        <v>1.8863000000000003</v>
      </c>
      <c r="S16" s="303"/>
      <c r="T16" s="303"/>
    </row>
    <row r="17" spans="1:20" ht="13.5" thickBot="1">
      <c r="A17" s="216">
        <v>10</v>
      </c>
      <c r="B17" s="217" t="s">
        <v>74</v>
      </c>
      <c r="C17" s="218">
        <v>94</v>
      </c>
      <c r="D17" s="219">
        <v>0.6</v>
      </c>
      <c r="E17" s="220">
        <v>40</v>
      </c>
      <c r="F17" s="220">
        <v>7.6</v>
      </c>
      <c r="G17" s="221">
        <v>5.5</v>
      </c>
      <c r="H17" s="222">
        <f t="shared" si="0"/>
        <v>1.8863000000000003</v>
      </c>
      <c r="S17" s="303"/>
      <c r="T17" s="303"/>
    </row>
    <row r="18" spans="1:20">
      <c r="S18" s="303"/>
      <c r="T18" s="303"/>
    </row>
    <row r="19" spans="1:20">
      <c r="B19" s="164" t="s">
        <v>75</v>
      </c>
      <c r="S19" s="303"/>
      <c r="T19" s="303"/>
    </row>
    <row r="20" spans="1:20">
      <c r="B20" s="164" t="s">
        <v>76</v>
      </c>
      <c r="S20" s="303"/>
      <c r="T20" s="303"/>
    </row>
    <row r="21" spans="1:20">
      <c r="B21" s="164" t="s">
        <v>77</v>
      </c>
      <c r="S21" s="303"/>
      <c r="T21" s="303"/>
    </row>
    <row r="22" spans="1:20">
      <c r="S22" s="303"/>
      <c r="T22" s="303"/>
    </row>
    <row r="23" spans="1:20" ht="13.5" thickBot="1">
      <c r="S23" s="303"/>
      <c r="T23" s="303"/>
    </row>
    <row r="24" spans="1:20" s="173" customFormat="1" ht="13.5" thickBot="1">
      <c r="A24" s="173" t="s">
        <v>35</v>
      </c>
      <c r="C24" s="182" t="s">
        <v>78</v>
      </c>
      <c r="D24" s="183"/>
      <c r="E24" s="183"/>
      <c r="F24" s="183"/>
      <c r="G24" s="183"/>
      <c r="H24" s="183"/>
      <c r="I24" s="184"/>
      <c r="J24" s="184"/>
      <c r="K24" s="184"/>
      <c r="O24" s="182" t="s">
        <v>47</v>
      </c>
      <c r="P24" s="183"/>
      <c r="Q24" s="184"/>
      <c r="S24" s="304"/>
      <c r="T24" s="304"/>
    </row>
    <row r="25" spans="1:20" s="191" customFormat="1" ht="26.25" thickBot="1">
      <c r="A25" s="185" t="s">
        <v>44</v>
      </c>
      <c r="B25" s="186" t="s">
        <v>45</v>
      </c>
      <c r="C25" s="187" t="s">
        <v>22</v>
      </c>
      <c r="D25" s="188" t="s">
        <v>79</v>
      </c>
      <c r="E25" s="188" t="s">
        <v>18</v>
      </c>
      <c r="F25" s="188" t="s">
        <v>80</v>
      </c>
      <c r="G25" s="189" t="s">
        <v>12</v>
      </c>
      <c r="H25" s="189" t="s">
        <v>19</v>
      </c>
      <c r="I25" s="188" t="s">
        <v>81</v>
      </c>
      <c r="J25" s="489" t="s">
        <v>82</v>
      </c>
      <c r="K25" s="190" t="s">
        <v>83</v>
      </c>
      <c r="M25" s="187" t="s">
        <v>46</v>
      </c>
      <c r="N25" s="188" t="s">
        <v>20</v>
      </c>
      <c r="O25" s="188" t="s">
        <v>84</v>
      </c>
      <c r="P25" s="188" t="s">
        <v>85</v>
      </c>
      <c r="Q25" s="190" t="s">
        <v>86</v>
      </c>
      <c r="S25" s="305"/>
      <c r="T25" s="305"/>
    </row>
    <row r="26" spans="1:20">
      <c r="A26" s="192">
        <v>1</v>
      </c>
      <c r="B26" s="193" t="s">
        <v>87</v>
      </c>
      <c r="C26" s="194">
        <v>47</v>
      </c>
      <c r="D26" s="195">
        <f>157+5.7</f>
        <v>162.69999999999999</v>
      </c>
      <c r="E26" s="195">
        <v>5</v>
      </c>
      <c r="F26" s="223">
        <v>9.19</v>
      </c>
      <c r="G26" s="224">
        <f>3.22+1.5</f>
        <v>4.7200000000000006</v>
      </c>
      <c r="H26" s="224">
        <v>0.28000000000000003</v>
      </c>
      <c r="I26" s="195">
        <f t="shared" ref="I26:I34" si="1">FuelOilResidential_HAP_EF</f>
        <v>0</v>
      </c>
      <c r="J26" s="223">
        <f t="shared" ref="J26:J34" si="2">FuelOil2_HAP_EF</f>
        <v>5.1299999999999998E-2</v>
      </c>
      <c r="K26" s="197">
        <f t="shared" ref="K26:K34" si="3">FuelOil6_HAP_EF</f>
        <v>0.1515</v>
      </c>
      <c r="M26" s="198"/>
      <c r="N26" s="199" t="s">
        <v>50</v>
      </c>
      <c r="O26" s="225"/>
      <c r="P26" s="225"/>
      <c r="Q26" s="200"/>
      <c r="S26" s="303"/>
      <c r="T26" s="303"/>
    </row>
    <row r="27" spans="1:20">
      <c r="A27" s="201">
        <v>2</v>
      </c>
      <c r="B27" s="202" t="s">
        <v>88</v>
      </c>
      <c r="C27" s="203">
        <v>40</v>
      </c>
      <c r="D27" s="195">
        <f>157+5.7</f>
        <v>162.69999999999999</v>
      </c>
      <c r="E27" s="204">
        <v>5</v>
      </c>
      <c r="F27" s="223">
        <v>9.19</v>
      </c>
      <c r="G27" s="226">
        <f>3.22+1.5</f>
        <v>4.7200000000000006</v>
      </c>
      <c r="H27" s="224">
        <v>0.28000000000000003</v>
      </c>
      <c r="I27" s="204">
        <f t="shared" si="1"/>
        <v>0</v>
      </c>
      <c r="J27" s="227">
        <f t="shared" si="2"/>
        <v>5.1299999999999998E-2</v>
      </c>
      <c r="K27" s="206">
        <f t="shared" si="3"/>
        <v>0.1515</v>
      </c>
      <c r="M27" s="207"/>
      <c r="N27" s="208" t="s">
        <v>56</v>
      </c>
      <c r="O27" s="228">
        <v>0</v>
      </c>
      <c r="P27" s="228">
        <f>AVERAGE(0.035, 0.061)</f>
        <v>4.8000000000000001E-2</v>
      </c>
      <c r="Q27" s="209">
        <f>AVERAGE(0.0011, 0.0013)</f>
        <v>1.2000000000000001E-3</v>
      </c>
      <c r="S27" s="303"/>
      <c r="T27" s="303"/>
    </row>
    <row r="28" spans="1:20">
      <c r="A28" s="201">
        <v>3</v>
      </c>
      <c r="B28" s="202" t="s">
        <v>89</v>
      </c>
      <c r="C28" s="203">
        <v>32</v>
      </c>
      <c r="D28" s="195">
        <f>157+5.7</f>
        <v>162.69999999999999</v>
      </c>
      <c r="E28" s="204">
        <v>5</v>
      </c>
      <c r="F28" s="223">
        <v>9.19</v>
      </c>
      <c r="G28" s="226">
        <f>3.22+1.5</f>
        <v>4.7200000000000006</v>
      </c>
      <c r="H28" s="224">
        <v>0.28000000000000003</v>
      </c>
      <c r="I28" s="204">
        <f t="shared" si="1"/>
        <v>0</v>
      </c>
      <c r="J28" s="227">
        <f t="shared" si="2"/>
        <v>5.1299999999999998E-2</v>
      </c>
      <c r="K28" s="206">
        <f t="shared" si="3"/>
        <v>0.1515</v>
      </c>
      <c r="M28" s="207"/>
      <c r="N28" s="208" t="s">
        <v>90</v>
      </c>
      <c r="O28" s="228">
        <v>0</v>
      </c>
      <c r="P28" s="228">
        <v>3.3E-3</v>
      </c>
      <c r="Q28" s="209">
        <f>AVERAGE(0.024, 0.061)</f>
        <v>4.2499999999999996E-2</v>
      </c>
      <c r="S28" s="303"/>
      <c r="T28" s="303"/>
    </row>
    <row r="29" spans="1:20">
      <c r="A29" s="201">
        <v>4</v>
      </c>
      <c r="B29" s="202" t="s">
        <v>91</v>
      </c>
      <c r="C29" s="203">
        <v>26</v>
      </c>
      <c r="D29" s="195">
        <f>157+5.7</f>
        <v>162.69999999999999</v>
      </c>
      <c r="E29" s="204">
        <v>5</v>
      </c>
      <c r="F29" s="223">
        <v>9.19</v>
      </c>
      <c r="G29" s="226">
        <f>3.22+1.5</f>
        <v>4.7200000000000006</v>
      </c>
      <c r="H29" s="224">
        <v>0.28000000000000003</v>
      </c>
      <c r="I29" s="204">
        <f t="shared" si="1"/>
        <v>0</v>
      </c>
      <c r="J29" s="227">
        <f t="shared" si="2"/>
        <v>5.1299999999999998E-2</v>
      </c>
      <c r="K29" s="206">
        <f t="shared" si="3"/>
        <v>0.1515</v>
      </c>
      <c r="M29" s="207"/>
      <c r="N29" s="208" t="s">
        <v>62</v>
      </c>
      <c r="O29" s="228"/>
      <c r="P29" s="228"/>
      <c r="Q29" s="209">
        <v>6.1999999999999998E-3</v>
      </c>
      <c r="S29" s="303"/>
      <c r="T29" s="303"/>
    </row>
    <row r="30" spans="1:20">
      <c r="A30" s="201">
        <v>5</v>
      </c>
      <c r="B30" s="202" t="s">
        <v>92</v>
      </c>
      <c r="C30" s="203">
        <v>24</v>
      </c>
      <c r="D30" s="195">
        <f>142+5.7</f>
        <v>147.69999999999999</v>
      </c>
      <c r="E30" s="204">
        <v>5</v>
      </c>
      <c r="F30" s="204"/>
      <c r="G30" s="229">
        <f>2+1.3</f>
        <v>3.3</v>
      </c>
      <c r="H30" s="205">
        <v>0.2</v>
      </c>
      <c r="I30" s="204">
        <f t="shared" si="1"/>
        <v>0</v>
      </c>
      <c r="J30" s="227">
        <f t="shared" si="2"/>
        <v>5.1299999999999998E-2</v>
      </c>
      <c r="K30" s="206">
        <f t="shared" si="3"/>
        <v>0.1515</v>
      </c>
      <c r="M30" s="210"/>
      <c r="N30" s="211" t="s">
        <v>93</v>
      </c>
      <c r="O30" s="230"/>
      <c r="P30" s="230"/>
      <c r="Q30" s="212">
        <v>5.2500000000000003E-3</v>
      </c>
      <c r="S30" s="303"/>
      <c r="T30" s="303"/>
    </row>
    <row r="31" spans="1:20">
      <c r="A31" s="201">
        <v>6</v>
      </c>
      <c r="B31" s="202" t="s">
        <v>94</v>
      </c>
      <c r="C31" s="203">
        <v>10</v>
      </c>
      <c r="D31" s="195">
        <f>142+5.7</f>
        <v>147.69999999999999</v>
      </c>
      <c r="E31" s="204">
        <v>5</v>
      </c>
      <c r="F31" s="204"/>
      <c r="G31" s="229">
        <f>2+1.3</f>
        <v>3.3</v>
      </c>
      <c r="H31" s="205">
        <v>0.2</v>
      </c>
      <c r="I31" s="204">
        <f t="shared" si="1"/>
        <v>0</v>
      </c>
      <c r="J31" s="227">
        <f t="shared" si="2"/>
        <v>5.1299999999999998E-2</v>
      </c>
      <c r="K31" s="206">
        <f t="shared" si="3"/>
        <v>0.1515</v>
      </c>
      <c r="M31" s="210"/>
      <c r="N31" s="211" t="s">
        <v>95</v>
      </c>
      <c r="O31" s="230"/>
      <c r="P31" s="230"/>
      <c r="Q31" s="212">
        <v>1.32E-3</v>
      </c>
      <c r="S31" s="303"/>
      <c r="T31" s="303"/>
    </row>
    <row r="32" spans="1:20">
      <c r="A32" s="201">
        <v>7</v>
      </c>
      <c r="B32" s="202" t="s">
        <v>96</v>
      </c>
      <c r="C32" s="203">
        <v>55</v>
      </c>
      <c r="D32" s="195">
        <f>157+2</f>
        <v>159</v>
      </c>
      <c r="E32" s="204">
        <v>5</v>
      </c>
      <c r="F32" s="227">
        <v>9.19</v>
      </c>
      <c r="G32" s="231">
        <f>3.22+1.5</f>
        <v>4.7200000000000006</v>
      </c>
      <c r="H32" s="232">
        <v>1.1299999999999999</v>
      </c>
      <c r="I32" s="204">
        <f t="shared" si="1"/>
        <v>0</v>
      </c>
      <c r="J32" s="227">
        <f t="shared" si="2"/>
        <v>5.1299999999999998E-2</v>
      </c>
      <c r="K32" s="206">
        <f t="shared" si="3"/>
        <v>0.1515</v>
      </c>
      <c r="M32" s="210"/>
      <c r="N32" s="211" t="s">
        <v>97</v>
      </c>
      <c r="O32" s="230"/>
      <c r="P32" s="230"/>
      <c r="Q32" s="212">
        <v>6.0200000000000002E-3</v>
      </c>
      <c r="S32" s="303"/>
      <c r="T32" s="303"/>
    </row>
    <row r="33" spans="1:20">
      <c r="A33" s="201">
        <v>8</v>
      </c>
      <c r="B33" s="202" t="s">
        <v>98</v>
      </c>
      <c r="C33" s="203">
        <v>20</v>
      </c>
      <c r="D33" s="195">
        <f>142+2</f>
        <v>144</v>
      </c>
      <c r="E33" s="204">
        <v>5</v>
      </c>
      <c r="F33" s="204"/>
      <c r="G33" s="229">
        <f>2+1.3</f>
        <v>3.3</v>
      </c>
      <c r="H33" s="232">
        <v>0.34</v>
      </c>
      <c r="I33" s="204">
        <f t="shared" si="1"/>
        <v>0</v>
      </c>
      <c r="J33" s="227">
        <f t="shared" si="2"/>
        <v>5.1299999999999998E-2</v>
      </c>
      <c r="K33" s="206">
        <f t="shared" si="3"/>
        <v>0.1515</v>
      </c>
      <c r="M33" s="210"/>
      <c r="N33" s="211" t="s">
        <v>99</v>
      </c>
      <c r="O33" s="230"/>
      <c r="P33" s="230"/>
      <c r="Q33" s="212">
        <v>1.5100000000000001E-3</v>
      </c>
      <c r="S33" s="303"/>
      <c r="T33" s="303"/>
    </row>
    <row r="34" spans="1:20" ht="13.5" thickBot="1">
      <c r="A34" s="216">
        <v>9</v>
      </c>
      <c r="B34" s="217" t="s">
        <v>100</v>
      </c>
      <c r="C34" s="218">
        <v>18</v>
      </c>
      <c r="D34" s="219">
        <f>142+2</f>
        <v>144</v>
      </c>
      <c r="E34" s="220">
        <v>5</v>
      </c>
      <c r="F34" s="220"/>
      <c r="G34" s="233">
        <f>0.4+1.3</f>
        <v>1.7000000000000002</v>
      </c>
      <c r="H34" s="234">
        <v>0.71299999999999997</v>
      </c>
      <c r="I34" s="220">
        <f t="shared" si="1"/>
        <v>0</v>
      </c>
      <c r="J34" s="235">
        <f t="shared" si="2"/>
        <v>5.1299999999999998E-2</v>
      </c>
      <c r="K34" s="222">
        <f t="shared" si="3"/>
        <v>0.1515</v>
      </c>
      <c r="M34" s="210"/>
      <c r="N34" s="211" t="s">
        <v>101</v>
      </c>
      <c r="O34" s="230"/>
      <c r="P34" s="230"/>
      <c r="Q34" s="212">
        <v>3.0000000000000001E-3</v>
      </c>
      <c r="S34" s="303"/>
      <c r="T34" s="303"/>
    </row>
    <row r="35" spans="1:20" ht="13.5" thickBot="1">
      <c r="M35" s="210"/>
      <c r="N35" s="211" t="s">
        <v>71</v>
      </c>
      <c r="O35" s="230"/>
      <c r="P35" s="230"/>
      <c r="Q35" s="212">
        <v>8.4500000000000006E-2</v>
      </c>
      <c r="S35" s="303"/>
      <c r="T35" s="303"/>
    </row>
    <row r="36" spans="1:20" ht="13.5" thickBot="1">
      <c r="B36" s="164" t="s">
        <v>102</v>
      </c>
      <c r="M36" s="213"/>
      <c r="N36" s="214" t="s">
        <v>73</v>
      </c>
      <c r="O36" s="236">
        <f>SUM(O26:O35)</f>
        <v>0</v>
      </c>
      <c r="P36" s="236">
        <f>SUM(P26:P35)</f>
        <v>5.1299999999999998E-2</v>
      </c>
      <c r="Q36" s="236">
        <f>SUM(Q26:Q35)</f>
        <v>0.1515</v>
      </c>
      <c r="S36" s="303"/>
      <c r="T36" s="303"/>
    </row>
    <row r="37" spans="1:20">
      <c r="B37" s="164" t="s">
        <v>103</v>
      </c>
      <c r="M37" s="179"/>
      <c r="N37" s="237"/>
      <c r="O37" s="238"/>
      <c r="S37" s="303"/>
      <c r="T37" s="303"/>
    </row>
    <row r="38" spans="1:20">
      <c r="B38" s="164" t="s">
        <v>104</v>
      </c>
      <c r="M38" s="239" t="s">
        <v>105</v>
      </c>
      <c r="N38" s="240" t="s">
        <v>106</v>
      </c>
      <c r="O38" s="163"/>
      <c r="S38" s="303"/>
      <c r="T38" s="303"/>
    </row>
    <row r="39" spans="1:20">
      <c r="B39" s="164" t="s">
        <v>107</v>
      </c>
      <c r="S39" s="303"/>
      <c r="T39" s="303"/>
    </row>
    <row r="40" spans="1:20">
      <c r="B40" s="164" t="s">
        <v>108</v>
      </c>
      <c r="S40" s="303"/>
      <c r="T40" s="303"/>
    </row>
    <row r="41" spans="1:20">
      <c r="S41" s="303"/>
      <c r="T41" s="303"/>
    </row>
  </sheetData>
  <phoneticPr fontId="0" type="noConversion"/>
  <pageMargins left="0.2" right="0.2" top="0.51" bottom="0.67" header="0.5" footer="0.5"/>
  <pageSetup orientation="landscape" r:id="rId1"/>
  <headerFooter alignWithMargins="0">
    <oddFooter>&amp;L&amp;"Arial,Bold"&amp;A&amp;R&amp;"Arial,Bold"&amp;12&amp;D</oddFooter>
  </headerFooter>
</worksheet>
</file>

<file path=xl/worksheets/sheet3.xml><?xml version="1.0" encoding="utf-8"?>
<worksheet xmlns="http://schemas.openxmlformats.org/spreadsheetml/2006/main" xmlns:r="http://schemas.openxmlformats.org/officeDocument/2006/relationships">
  <sheetPr codeName="Sheet16">
    <pageSetUpPr autoPageBreaks="0" fitToPage="1"/>
  </sheetPr>
  <dimension ref="A1:N112"/>
  <sheetViews>
    <sheetView showGridLines="0" workbookViewId="0"/>
  </sheetViews>
  <sheetFormatPr defaultColWidth="7.5703125" defaultRowHeight="12.75"/>
  <cols>
    <col min="1" max="1" width="26.140625" style="179" customWidth="1"/>
    <col min="2" max="10" width="10.85546875" style="163" customWidth="1"/>
    <col min="11" max="12" width="7.5703125" style="163" customWidth="1"/>
    <col min="13" max="14" width="12.7109375" style="292" customWidth="1"/>
    <col min="15" max="16384" width="7.5703125" style="163"/>
  </cols>
  <sheetData>
    <row r="1" spans="1:14" ht="18">
      <c r="A1" s="161" t="s">
        <v>32</v>
      </c>
      <c r="B1" s="162"/>
      <c r="C1" s="162"/>
      <c r="D1" s="162"/>
      <c r="E1" s="162"/>
      <c r="F1" s="162"/>
      <c r="G1" s="162"/>
    </row>
    <row r="2" spans="1:14" s="166" customFormat="1" ht="15">
      <c r="A2" s="165"/>
      <c r="B2" s="165"/>
      <c r="C2" s="165"/>
      <c r="D2" s="165"/>
      <c r="E2" s="165"/>
      <c r="F2" s="165"/>
      <c r="G2" s="165"/>
      <c r="M2" s="290"/>
      <c r="N2" s="290"/>
    </row>
    <row r="3" spans="1:14" s="169" customFormat="1" ht="15.75">
      <c r="A3" s="167" t="s">
        <v>25</v>
      </c>
      <c r="B3" s="354" t="s">
        <v>120</v>
      </c>
      <c r="C3" s="168"/>
      <c r="D3" s="172"/>
      <c r="E3" s="170" t="s">
        <v>26</v>
      </c>
      <c r="F3" s="355" t="s">
        <v>172</v>
      </c>
      <c r="G3" s="171"/>
      <c r="I3" s="296"/>
      <c r="J3" s="296"/>
      <c r="M3" s="290"/>
      <c r="N3" s="290"/>
    </row>
    <row r="4" spans="1:14" s="169" customFormat="1" ht="15.75">
      <c r="A4" s="167" t="s">
        <v>27</v>
      </c>
      <c r="B4" s="355">
        <v>2008</v>
      </c>
      <c r="C4" s="168"/>
      <c r="D4" s="172"/>
      <c r="E4" s="170" t="s">
        <v>28</v>
      </c>
      <c r="F4" s="355">
        <v>99</v>
      </c>
      <c r="G4" s="171"/>
      <c r="I4" s="296"/>
      <c r="J4" s="296"/>
      <c r="M4" s="290"/>
      <c r="N4" s="290"/>
    </row>
    <row r="5" spans="1:14" s="172" customFormat="1" ht="15.75">
      <c r="A5" s="170"/>
      <c r="B5" s="171"/>
      <c r="C5" s="168"/>
      <c r="E5" s="170"/>
      <c r="F5" s="171"/>
      <c r="G5" s="171"/>
      <c r="I5" s="306"/>
      <c r="J5" s="306"/>
      <c r="M5" s="293"/>
      <c r="N5" s="293"/>
    </row>
    <row r="6" spans="1:14" s="169" customFormat="1" ht="15.75">
      <c r="A6" s="167" t="s">
        <v>109</v>
      </c>
      <c r="B6" s="355">
        <v>350</v>
      </c>
      <c r="C6" s="172"/>
      <c r="D6" s="168"/>
      <c r="E6" s="170" t="s">
        <v>29</v>
      </c>
      <c r="F6" s="355">
        <v>24</v>
      </c>
      <c r="G6" s="171"/>
      <c r="I6" s="296"/>
      <c r="J6" s="296"/>
      <c r="M6" s="291"/>
      <c r="N6" s="291"/>
    </row>
    <row r="7" spans="1:14" s="169" customFormat="1" ht="15.75">
      <c r="A7" s="167" t="s">
        <v>30</v>
      </c>
      <c r="B7" s="355">
        <v>7</v>
      </c>
      <c r="C7" s="172"/>
      <c r="D7" s="168"/>
      <c r="E7" s="170" t="s">
        <v>31</v>
      </c>
      <c r="F7" s="355">
        <v>50</v>
      </c>
      <c r="G7" s="171"/>
      <c r="I7" s="296"/>
      <c r="J7" s="296"/>
      <c r="M7" s="291"/>
      <c r="N7" s="291"/>
    </row>
    <row r="8" spans="1:14" s="166" customFormat="1" ht="15">
      <c r="A8" s="165"/>
      <c r="B8" s="165"/>
      <c r="C8" s="165"/>
      <c r="D8" s="165"/>
      <c r="E8" s="165"/>
      <c r="F8" s="165"/>
      <c r="G8" s="165"/>
      <c r="I8" s="297"/>
      <c r="J8" s="297"/>
      <c r="M8" s="291"/>
      <c r="N8" s="291"/>
    </row>
    <row r="9" spans="1:14" s="166" customFormat="1" ht="16.5" thickBot="1">
      <c r="A9" s="174" t="s">
        <v>40</v>
      </c>
      <c r="B9" s="175"/>
      <c r="C9" s="175"/>
      <c r="D9" s="175"/>
      <c r="E9" s="175"/>
      <c r="F9" s="175"/>
      <c r="G9" s="175"/>
      <c r="I9" s="297"/>
      <c r="J9" s="297"/>
      <c r="M9" s="291"/>
      <c r="N9" s="291"/>
    </row>
    <row r="10" spans="1:14" s="176" customFormat="1" ht="15" thickBot="1">
      <c r="A10" s="187" t="s">
        <v>33</v>
      </c>
      <c r="B10" s="188" t="s">
        <v>22</v>
      </c>
      <c r="C10" s="188" t="s">
        <v>23</v>
      </c>
      <c r="D10" s="188" t="s">
        <v>18</v>
      </c>
      <c r="E10" s="188" t="s">
        <v>12</v>
      </c>
      <c r="F10" s="188" t="s">
        <v>19</v>
      </c>
      <c r="G10" s="188" t="s">
        <v>20</v>
      </c>
      <c r="H10" s="188" t="s">
        <v>162</v>
      </c>
      <c r="I10" s="408" t="s">
        <v>163</v>
      </c>
      <c r="J10" s="389" t="s">
        <v>166</v>
      </c>
      <c r="M10" s="294"/>
      <c r="N10" s="294"/>
    </row>
    <row r="11" spans="1:14">
      <c r="A11" s="388" t="s">
        <v>34</v>
      </c>
      <c r="B11" s="409">
        <f>+'Natural Gas'!E15</f>
        <v>14.399999999999997</v>
      </c>
      <c r="C11" s="409">
        <f>+'Natural Gas'!F15</f>
        <v>8.6399999999999991E-2</v>
      </c>
      <c r="D11" s="409">
        <f>+'Natural Gas'!G15</f>
        <v>12.095999999999995</v>
      </c>
      <c r="E11" s="409">
        <f>+'Natural Gas'!H15</f>
        <v>1.0943999999999996</v>
      </c>
      <c r="F11" s="409">
        <f>+'Natural Gas'!I15</f>
        <v>0.7919999999999997</v>
      </c>
      <c r="G11" s="409">
        <f>+'Natural Gas'!J15</f>
        <v>0.27216000000000001</v>
      </c>
      <c r="H11" s="409">
        <f>+'Natural Gas'!K15</f>
        <v>0.46079999999999993</v>
      </c>
      <c r="I11" s="409">
        <f>+'Natural Gas'!L15</f>
        <v>7.1999999999999975E-5</v>
      </c>
      <c r="J11" s="410">
        <f>+'Natural Gas'!M15</f>
        <v>14.541119999999999</v>
      </c>
      <c r="M11" s="294"/>
      <c r="N11" s="294"/>
    </row>
    <row r="12" spans="1:14">
      <c r="A12" s="245" t="s">
        <v>35</v>
      </c>
      <c r="B12" s="411">
        <f>+'Fuel Oil'!E15</f>
        <v>0</v>
      </c>
      <c r="C12" s="411">
        <f>+'Fuel Oil'!F15</f>
        <v>0</v>
      </c>
      <c r="D12" s="411">
        <f>+'Fuel Oil'!G15</f>
        <v>0</v>
      </c>
      <c r="E12" s="411">
        <f>+'Fuel Oil'!H15</f>
        <v>0</v>
      </c>
      <c r="F12" s="411">
        <f>+'Fuel Oil'!I15</f>
        <v>0</v>
      </c>
      <c r="G12" s="411">
        <f>+'Fuel Oil'!J15</f>
        <v>0</v>
      </c>
      <c r="H12" s="411">
        <f>+'Fuel Oil'!K15</f>
        <v>0</v>
      </c>
      <c r="I12" s="411">
        <f>+'Fuel Oil'!L15</f>
        <v>0</v>
      </c>
      <c r="J12" s="412">
        <f>+'Fuel Oil'!M15</f>
        <v>0</v>
      </c>
      <c r="M12" s="294"/>
      <c r="N12" s="294"/>
    </row>
    <row r="13" spans="1:14">
      <c r="A13" s="245" t="s">
        <v>186</v>
      </c>
      <c r="B13" s="411">
        <f>+Propane!E15</f>
        <v>0</v>
      </c>
      <c r="C13" s="411">
        <f>+Propane!F15</f>
        <v>0</v>
      </c>
      <c r="D13" s="411">
        <f>+Propane!G15</f>
        <v>0</v>
      </c>
      <c r="E13" s="411">
        <f>+Propane!H15</f>
        <v>0</v>
      </c>
      <c r="F13" s="411">
        <f>+Propane!I15</f>
        <v>0</v>
      </c>
      <c r="G13" s="411">
        <f>+Propane!J15</f>
        <v>0</v>
      </c>
      <c r="H13" s="411">
        <f>+Propane!K15</f>
        <v>0</v>
      </c>
      <c r="I13" s="411">
        <f>+Propane!L15</f>
        <v>0</v>
      </c>
      <c r="J13" s="412">
        <f>+Propane!M15</f>
        <v>0</v>
      </c>
      <c r="M13" s="294"/>
      <c r="N13" s="294"/>
    </row>
    <row r="14" spans="1:14">
      <c r="A14" s="245" t="s">
        <v>36</v>
      </c>
      <c r="B14" s="413"/>
      <c r="C14" s="413"/>
      <c r="D14" s="413"/>
      <c r="E14" s="411">
        <f>SUM('Baled Material'!H18)</f>
        <v>0</v>
      </c>
      <c r="F14" s="413"/>
      <c r="G14" s="413"/>
      <c r="H14" s="413"/>
      <c r="I14" s="413"/>
      <c r="J14" s="414"/>
      <c r="M14" s="294"/>
      <c r="N14" s="294"/>
    </row>
    <row r="15" spans="1:14">
      <c r="A15" s="245" t="s">
        <v>37</v>
      </c>
      <c r="B15" s="413"/>
      <c r="C15" s="413"/>
      <c r="D15" s="413"/>
      <c r="E15" s="411">
        <f>SUM(Starch!F19)</f>
        <v>0</v>
      </c>
      <c r="F15" s="413"/>
      <c r="G15" s="413"/>
      <c r="H15" s="413"/>
      <c r="I15" s="413"/>
      <c r="J15" s="414"/>
      <c r="M15" s="294"/>
      <c r="N15" s="294"/>
    </row>
    <row r="16" spans="1:14">
      <c r="A16" s="245" t="s">
        <v>156</v>
      </c>
      <c r="B16" s="413"/>
      <c r="C16" s="413"/>
      <c r="D16" s="413"/>
      <c r="E16" s="413"/>
      <c r="F16" s="411">
        <f>SUM('Ink Supplier #1'!I63)</f>
        <v>0</v>
      </c>
      <c r="G16" s="411">
        <f>SUM('Ink Supplier #1'!J63)</f>
        <v>0</v>
      </c>
      <c r="H16" s="413"/>
      <c r="I16" s="413"/>
      <c r="J16" s="414"/>
      <c r="M16" s="294"/>
      <c r="N16" s="294"/>
    </row>
    <row r="17" spans="1:14">
      <c r="A17" s="245" t="s">
        <v>155</v>
      </c>
      <c r="B17" s="413"/>
      <c r="C17" s="413"/>
      <c r="D17" s="413"/>
      <c r="E17" s="413"/>
      <c r="F17" s="411">
        <f>SUM('Ink Supplier #2'!I63)</f>
        <v>0</v>
      </c>
      <c r="G17" s="411">
        <f>SUM('Ink Supplier #2'!J63)</f>
        <v>0</v>
      </c>
      <c r="H17" s="413"/>
      <c r="I17" s="413"/>
      <c r="J17" s="414"/>
      <c r="M17" s="294"/>
      <c r="N17" s="294"/>
    </row>
    <row r="18" spans="1:14">
      <c r="A18" s="245" t="s">
        <v>161</v>
      </c>
      <c r="B18" s="413"/>
      <c r="C18" s="413"/>
      <c r="D18" s="413"/>
      <c r="E18" s="413"/>
      <c r="F18" s="411">
        <f>SUM('Adhesive Supplier # 1'!I63)</f>
        <v>0</v>
      </c>
      <c r="G18" s="411">
        <f>SUM('Adhesive Supplier # 1'!J63)</f>
        <v>0</v>
      </c>
      <c r="H18" s="413"/>
      <c r="I18" s="413"/>
      <c r="J18" s="414"/>
      <c r="M18" s="294"/>
      <c r="N18" s="294"/>
    </row>
    <row r="19" spans="1:14">
      <c r="A19" s="245" t="s">
        <v>121</v>
      </c>
      <c r="B19" s="413"/>
      <c r="C19" s="413"/>
      <c r="D19" s="413"/>
      <c r="E19" s="413"/>
      <c r="F19" s="415">
        <f>SUM(Misc1!I63)</f>
        <v>0</v>
      </c>
      <c r="G19" s="411">
        <f>SUM(Misc1!J63)</f>
        <v>0</v>
      </c>
      <c r="H19" s="413"/>
      <c r="I19" s="413"/>
      <c r="J19" s="414"/>
      <c r="M19" s="294"/>
      <c r="N19" s="294"/>
    </row>
    <row r="20" spans="1:14">
      <c r="A20" s="245" t="s">
        <v>118</v>
      </c>
      <c r="B20" s="413"/>
      <c r="C20" s="413"/>
      <c r="D20" s="413"/>
      <c r="E20" s="413"/>
      <c r="F20" s="415">
        <f>SUM(Misc2!I63)</f>
        <v>0</v>
      </c>
      <c r="G20" s="415">
        <f>SUM(Misc2!J63)</f>
        <v>0</v>
      </c>
      <c r="H20" s="413"/>
      <c r="I20" s="413"/>
      <c r="J20" s="414"/>
      <c r="M20" s="294"/>
      <c r="N20" s="294"/>
    </row>
    <row r="21" spans="1:14">
      <c r="A21" s="245" t="s">
        <v>149</v>
      </c>
      <c r="B21" s="413"/>
      <c r="C21" s="413"/>
      <c r="D21" s="413"/>
      <c r="E21" s="413"/>
      <c r="F21" s="415">
        <f>SUM(Misc3!I$63)</f>
        <v>0</v>
      </c>
      <c r="G21" s="415">
        <f>SUM(Misc3!J$63)</f>
        <v>0</v>
      </c>
      <c r="H21" s="413"/>
      <c r="I21" s="413"/>
      <c r="J21" s="414"/>
      <c r="M21" s="294"/>
      <c r="N21" s="294"/>
    </row>
    <row r="22" spans="1:14">
      <c r="A22" s="245" t="s">
        <v>150</v>
      </c>
      <c r="B22" s="413"/>
      <c r="C22" s="413"/>
      <c r="D22" s="413"/>
      <c r="E22" s="413"/>
      <c r="F22" s="415">
        <f>SUM(Misc4!I$63)</f>
        <v>0</v>
      </c>
      <c r="G22" s="415">
        <f>SUM(Misc4!J$63)</f>
        <v>0</v>
      </c>
      <c r="H22" s="413"/>
      <c r="I22" s="413"/>
      <c r="J22" s="414"/>
      <c r="M22" s="294"/>
      <c r="N22" s="294"/>
    </row>
    <row r="23" spans="1:14">
      <c r="A23" s="245" t="s">
        <v>151</v>
      </c>
      <c r="B23" s="413"/>
      <c r="C23" s="413"/>
      <c r="D23" s="413"/>
      <c r="E23" s="413"/>
      <c r="F23" s="415">
        <f>SUM(Misc5!I$63)</f>
        <v>0</v>
      </c>
      <c r="G23" s="415">
        <f>SUM(Misc5!J$63)</f>
        <v>0</v>
      </c>
      <c r="H23" s="413"/>
      <c r="I23" s="413"/>
      <c r="J23" s="414"/>
      <c r="M23" s="294"/>
      <c r="N23" s="294"/>
    </row>
    <row r="24" spans="1:14">
      <c r="A24" s="245" t="s">
        <v>152</v>
      </c>
      <c r="B24" s="413"/>
      <c r="C24" s="413"/>
      <c r="D24" s="413"/>
      <c r="E24" s="413"/>
      <c r="F24" s="415">
        <f>SUM(Misc6!I$63)</f>
        <v>0</v>
      </c>
      <c r="G24" s="415">
        <f>SUM(Misc6!J$63)</f>
        <v>0</v>
      </c>
      <c r="H24" s="413"/>
      <c r="I24" s="413"/>
      <c r="J24" s="414"/>
      <c r="M24" s="294"/>
      <c r="N24" s="294"/>
    </row>
    <row r="25" spans="1:14">
      <c r="A25" s="245" t="s">
        <v>153</v>
      </c>
      <c r="B25" s="413"/>
      <c r="C25" s="413"/>
      <c r="D25" s="413"/>
      <c r="E25" s="413"/>
      <c r="F25" s="415">
        <f>SUM(Misc7!I$63)</f>
        <v>0</v>
      </c>
      <c r="G25" s="415">
        <f>SUM(Misc7!J$63)</f>
        <v>0</v>
      </c>
      <c r="H25" s="413"/>
      <c r="I25" s="413"/>
      <c r="J25" s="414"/>
      <c r="M25" s="294"/>
      <c r="N25" s="294"/>
    </row>
    <row r="26" spans="1:14">
      <c r="A26" s="245" t="s">
        <v>154</v>
      </c>
      <c r="B26" s="413"/>
      <c r="C26" s="413"/>
      <c r="D26" s="413"/>
      <c r="E26" s="413"/>
      <c r="F26" s="411">
        <f>SUM(Misc8!I63)</f>
        <v>0</v>
      </c>
      <c r="G26" s="411">
        <f>SUM(Misc8!J63)</f>
        <v>0</v>
      </c>
      <c r="H26" s="413"/>
      <c r="I26" s="413"/>
      <c r="J26" s="414"/>
      <c r="M26" s="294"/>
      <c r="N26" s="294"/>
    </row>
    <row r="27" spans="1:14" ht="13.5" thickBot="1">
      <c r="A27" s="245" t="s">
        <v>38</v>
      </c>
      <c r="B27" s="416"/>
      <c r="C27" s="416"/>
      <c r="D27" s="416"/>
      <c r="E27" s="416"/>
      <c r="F27" s="417"/>
      <c r="G27" s="417"/>
      <c r="H27" s="416"/>
      <c r="I27" s="416"/>
      <c r="J27" s="418"/>
      <c r="M27" s="294"/>
      <c r="N27" s="294"/>
    </row>
    <row r="28" spans="1:14" ht="14.25" thickTop="1" thickBot="1">
      <c r="A28" s="246" t="s">
        <v>39</v>
      </c>
      <c r="B28" s="419">
        <f>SUM(B11:B27)</f>
        <v>14.399999999999997</v>
      </c>
      <c r="C28" s="419">
        <f>SUM(C11:C27)</f>
        <v>8.6399999999999991E-2</v>
      </c>
      <c r="D28" s="419">
        <f>SUM(D11:D27)</f>
        <v>12.095999999999995</v>
      </c>
      <c r="E28" s="419">
        <f>SUM(E11:E27)</f>
        <v>1.0943999999999996</v>
      </c>
      <c r="F28" s="419">
        <f>SUM(F11:F27)-F27</f>
        <v>0.7919999999999997</v>
      </c>
      <c r="G28" s="419">
        <f>SUM(G11:G27)-G27</f>
        <v>0.27216000000000001</v>
      </c>
      <c r="H28" s="419">
        <f>SUM(H11:H27)-H27</f>
        <v>0.46079999999999993</v>
      </c>
      <c r="I28" s="419">
        <f>SUM(I11:I27)-I27</f>
        <v>7.1999999999999975E-5</v>
      </c>
      <c r="J28" s="420">
        <f>SUM(J11:J27)-J27</f>
        <v>14.541119999999999</v>
      </c>
      <c r="M28" s="294"/>
      <c r="N28" s="294"/>
    </row>
    <row r="29" spans="1:14" ht="13.5" thickBot="1">
      <c r="B29" s="421"/>
      <c r="C29" s="421"/>
      <c r="D29" s="421"/>
      <c r="E29" s="421"/>
      <c r="F29" s="421"/>
      <c r="G29" s="421"/>
      <c r="H29" s="421"/>
      <c r="I29" s="421"/>
      <c r="J29" s="421"/>
      <c r="M29" s="294"/>
      <c r="N29" s="294"/>
    </row>
    <row r="30" spans="1:14" ht="13.5" thickBot="1">
      <c r="A30" s="314" t="s">
        <v>132</v>
      </c>
      <c r="B30" s="422">
        <f t="shared" ref="B30:G30" si="0">+B28/2000</f>
        <v>7.1999999999999981E-3</v>
      </c>
      <c r="C30" s="422">
        <f t="shared" si="0"/>
        <v>4.3199999999999993E-5</v>
      </c>
      <c r="D30" s="422">
        <f t="shared" si="0"/>
        <v>6.047999999999997E-3</v>
      </c>
      <c r="E30" s="422">
        <f t="shared" si="0"/>
        <v>5.4719999999999975E-4</v>
      </c>
      <c r="F30" s="422">
        <f t="shared" si="0"/>
        <v>3.9599999999999987E-4</v>
      </c>
      <c r="G30" s="423">
        <f t="shared" si="0"/>
        <v>1.3608000000000001E-4</v>
      </c>
      <c r="H30" s="423">
        <f>+H28/2000</f>
        <v>2.3039999999999996E-4</v>
      </c>
      <c r="I30" s="423">
        <f>+I28/2000</f>
        <v>3.5999999999999985E-8</v>
      </c>
      <c r="J30" s="423">
        <f>+J28/2000</f>
        <v>7.2705599999999997E-3</v>
      </c>
      <c r="M30" s="294"/>
      <c r="N30" s="294"/>
    </row>
    <row r="31" spans="1:14">
      <c r="A31" s="177"/>
      <c r="B31" s="178"/>
      <c r="C31" s="178"/>
      <c r="D31" s="178"/>
      <c r="E31" s="178"/>
      <c r="F31" s="178"/>
      <c r="G31" s="178"/>
      <c r="I31" s="298"/>
      <c r="J31" s="298"/>
      <c r="M31" s="294"/>
      <c r="N31" s="294"/>
    </row>
    <row r="32" spans="1:14" ht="16.5" thickBot="1">
      <c r="A32" s="530" t="s">
        <v>41</v>
      </c>
      <c r="B32" s="530"/>
      <c r="C32" s="530"/>
      <c r="D32" s="530"/>
      <c r="E32" s="530"/>
      <c r="F32" s="530"/>
      <c r="G32" s="530"/>
      <c r="I32" s="298"/>
      <c r="J32" s="298"/>
      <c r="M32" s="294"/>
      <c r="N32" s="294"/>
    </row>
    <row r="33" spans="1:14" ht="15" thickBot="1">
      <c r="A33" s="187" t="s">
        <v>33</v>
      </c>
      <c r="B33" s="188" t="s">
        <v>22</v>
      </c>
      <c r="C33" s="188" t="s">
        <v>23</v>
      </c>
      <c r="D33" s="188" t="s">
        <v>18</v>
      </c>
      <c r="E33" s="188" t="s">
        <v>12</v>
      </c>
      <c r="F33" s="188" t="s">
        <v>19</v>
      </c>
      <c r="G33" s="188" t="s">
        <v>20</v>
      </c>
      <c r="H33" s="188" t="s">
        <v>162</v>
      </c>
      <c r="I33" s="408" t="s">
        <v>163</v>
      </c>
      <c r="J33" s="389" t="s">
        <v>166</v>
      </c>
      <c r="M33" s="294"/>
      <c r="N33" s="294"/>
    </row>
    <row r="34" spans="1:14" s="166" customFormat="1" ht="15">
      <c r="A34" s="388" t="s">
        <v>34</v>
      </c>
      <c r="B34" s="409">
        <f t="shared" ref="B34:G36" si="1">SUM(B11/_wdp2008)</f>
        <v>4.1142857142857134E-2</v>
      </c>
      <c r="C34" s="409">
        <f t="shared" si="1"/>
        <v>2.4685714285714285E-4</v>
      </c>
      <c r="D34" s="409">
        <f t="shared" si="1"/>
        <v>3.4559999999999987E-2</v>
      </c>
      <c r="E34" s="409">
        <f t="shared" si="1"/>
        <v>3.1268571428571417E-3</v>
      </c>
      <c r="F34" s="409">
        <f t="shared" si="1"/>
        <v>2.262857142857142E-3</v>
      </c>
      <c r="G34" s="409">
        <f t="shared" si="1"/>
        <v>7.7760000000000004E-4</v>
      </c>
      <c r="H34" s="409">
        <f t="shared" ref="H34:J36" si="2">SUM(H11/_wdp2008)</f>
        <v>1.3165714285714284E-3</v>
      </c>
      <c r="I34" s="409">
        <f t="shared" si="2"/>
        <v>2.0571428571428564E-7</v>
      </c>
      <c r="J34" s="410">
        <f t="shared" si="2"/>
        <v>4.154605714285714E-2</v>
      </c>
      <c r="M34" s="291"/>
      <c r="N34" s="291"/>
    </row>
    <row r="35" spans="1:14" s="176" customFormat="1">
      <c r="A35" s="245" t="s">
        <v>35</v>
      </c>
      <c r="B35" s="411">
        <f t="shared" si="1"/>
        <v>0</v>
      </c>
      <c r="C35" s="411">
        <f t="shared" si="1"/>
        <v>0</v>
      </c>
      <c r="D35" s="411">
        <f t="shared" si="1"/>
        <v>0</v>
      </c>
      <c r="E35" s="411">
        <f t="shared" si="1"/>
        <v>0</v>
      </c>
      <c r="F35" s="411">
        <f t="shared" si="1"/>
        <v>0</v>
      </c>
      <c r="G35" s="411">
        <f t="shared" si="1"/>
        <v>0</v>
      </c>
      <c r="H35" s="411">
        <f t="shared" si="2"/>
        <v>0</v>
      </c>
      <c r="I35" s="411">
        <f t="shared" si="2"/>
        <v>0</v>
      </c>
      <c r="J35" s="412">
        <f t="shared" si="2"/>
        <v>0</v>
      </c>
      <c r="M35" s="294"/>
      <c r="N35" s="294"/>
    </row>
    <row r="36" spans="1:14" s="176" customFormat="1">
      <c r="A36" s="245" t="s">
        <v>186</v>
      </c>
      <c r="B36" s="411">
        <f t="shared" si="1"/>
        <v>0</v>
      </c>
      <c r="C36" s="411">
        <f t="shared" si="1"/>
        <v>0</v>
      </c>
      <c r="D36" s="411">
        <f t="shared" si="1"/>
        <v>0</v>
      </c>
      <c r="E36" s="411">
        <f t="shared" si="1"/>
        <v>0</v>
      </c>
      <c r="F36" s="411">
        <f t="shared" si="1"/>
        <v>0</v>
      </c>
      <c r="G36" s="411">
        <f t="shared" si="1"/>
        <v>0</v>
      </c>
      <c r="H36" s="411">
        <f t="shared" si="2"/>
        <v>0</v>
      </c>
      <c r="I36" s="411">
        <f t="shared" si="2"/>
        <v>0</v>
      </c>
      <c r="J36" s="412">
        <f t="shared" si="2"/>
        <v>0</v>
      </c>
      <c r="M36" s="294"/>
      <c r="N36" s="294"/>
    </row>
    <row r="37" spans="1:14">
      <c r="A37" s="245" t="s">
        <v>36</v>
      </c>
      <c r="B37" s="413"/>
      <c r="C37" s="413"/>
      <c r="D37" s="413"/>
      <c r="E37" s="411">
        <f>SUM(E14/_wdp2008)</f>
        <v>0</v>
      </c>
      <c r="F37" s="413"/>
      <c r="G37" s="413"/>
      <c r="H37" s="413"/>
      <c r="I37" s="413"/>
      <c r="J37" s="414"/>
      <c r="M37" s="294"/>
      <c r="N37" s="294"/>
    </row>
    <row r="38" spans="1:14">
      <c r="A38" s="245" t="s">
        <v>37</v>
      </c>
      <c r="B38" s="413"/>
      <c r="C38" s="413"/>
      <c r="D38" s="413"/>
      <c r="E38" s="411">
        <f>SUM(E15/_wdp2008)</f>
        <v>0</v>
      </c>
      <c r="F38" s="413"/>
      <c r="G38" s="413"/>
      <c r="H38" s="413"/>
      <c r="I38" s="413"/>
      <c r="J38" s="414"/>
      <c r="M38" s="294"/>
      <c r="N38" s="294"/>
    </row>
    <row r="39" spans="1:14">
      <c r="A39" s="245" t="s">
        <v>156</v>
      </c>
      <c r="B39" s="413"/>
      <c r="C39" s="413"/>
      <c r="D39" s="413"/>
      <c r="E39" s="413"/>
      <c r="F39" s="411">
        <f t="shared" ref="F39:G43" si="3">SUM(F16/_wdp2008)</f>
        <v>0</v>
      </c>
      <c r="G39" s="411">
        <f t="shared" si="3"/>
        <v>0</v>
      </c>
      <c r="H39" s="413"/>
      <c r="I39" s="413"/>
      <c r="J39" s="414"/>
      <c r="M39" s="294"/>
      <c r="N39" s="294"/>
    </row>
    <row r="40" spans="1:14">
      <c r="A40" s="245" t="s">
        <v>155</v>
      </c>
      <c r="B40" s="413"/>
      <c r="C40" s="413"/>
      <c r="D40" s="413"/>
      <c r="E40" s="413"/>
      <c r="F40" s="411">
        <f t="shared" si="3"/>
        <v>0</v>
      </c>
      <c r="G40" s="411">
        <f t="shared" si="3"/>
        <v>0</v>
      </c>
      <c r="H40" s="413"/>
      <c r="I40" s="413"/>
      <c r="J40" s="414"/>
      <c r="M40" s="294"/>
      <c r="N40" s="294"/>
    </row>
    <row r="41" spans="1:14">
      <c r="A41" s="245" t="s">
        <v>161</v>
      </c>
      <c r="B41" s="413"/>
      <c r="C41" s="413"/>
      <c r="D41" s="413"/>
      <c r="E41" s="413"/>
      <c r="F41" s="411">
        <f t="shared" si="3"/>
        <v>0</v>
      </c>
      <c r="G41" s="411">
        <f t="shared" si="3"/>
        <v>0</v>
      </c>
      <c r="H41" s="413"/>
      <c r="I41" s="413"/>
      <c r="J41" s="414"/>
      <c r="M41" s="294"/>
      <c r="N41" s="294"/>
    </row>
    <row r="42" spans="1:14">
      <c r="A42" s="245" t="s">
        <v>121</v>
      </c>
      <c r="B42" s="413"/>
      <c r="C42" s="413"/>
      <c r="D42" s="413"/>
      <c r="E42" s="413"/>
      <c r="F42" s="415">
        <f t="shared" si="3"/>
        <v>0</v>
      </c>
      <c r="G42" s="415">
        <f t="shared" si="3"/>
        <v>0</v>
      </c>
      <c r="H42" s="413"/>
      <c r="I42" s="413"/>
      <c r="J42" s="414"/>
      <c r="M42" s="294"/>
      <c r="N42" s="294"/>
    </row>
    <row r="43" spans="1:14">
      <c r="A43" s="245" t="s">
        <v>118</v>
      </c>
      <c r="B43" s="413"/>
      <c r="C43" s="413"/>
      <c r="D43" s="413"/>
      <c r="E43" s="413"/>
      <c r="F43" s="415">
        <f t="shared" si="3"/>
        <v>0</v>
      </c>
      <c r="G43" s="415">
        <f t="shared" si="3"/>
        <v>0</v>
      </c>
      <c r="H43" s="413"/>
      <c r="I43" s="413"/>
      <c r="J43" s="414"/>
      <c r="M43" s="294"/>
      <c r="N43" s="294"/>
    </row>
    <row r="44" spans="1:14">
      <c r="A44" s="245" t="s">
        <v>149</v>
      </c>
      <c r="B44" s="413"/>
      <c r="C44" s="413"/>
      <c r="D44" s="413"/>
      <c r="E44" s="413"/>
      <c r="F44" s="415">
        <f t="shared" ref="F44:F49" si="4">SUM(F26/_wdp2008)</f>
        <v>0</v>
      </c>
      <c r="G44" s="415">
        <f t="shared" ref="G44:G49" si="5">SUM(G26/_wdp2008)</f>
        <v>0</v>
      </c>
      <c r="H44" s="413"/>
      <c r="I44" s="413"/>
      <c r="J44" s="414"/>
      <c r="M44" s="294"/>
      <c r="N44" s="294"/>
    </row>
    <row r="45" spans="1:14">
      <c r="A45" s="245" t="s">
        <v>150</v>
      </c>
      <c r="B45" s="413"/>
      <c r="C45" s="413"/>
      <c r="D45" s="413"/>
      <c r="E45" s="413"/>
      <c r="F45" s="415">
        <f t="shared" si="4"/>
        <v>0</v>
      </c>
      <c r="G45" s="415">
        <f t="shared" si="5"/>
        <v>0</v>
      </c>
      <c r="H45" s="413"/>
      <c r="I45" s="413"/>
      <c r="J45" s="414"/>
      <c r="M45" s="294"/>
      <c r="N45" s="294"/>
    </row>
    <row r="46" spans="1:14">
      <c r="A46" s="245" t="s">
        <v>151</v>
      </c>
      <c r="B46" s="413"/>
      <c r="C46" s="413"/>
      <c r="D46" s="413"/>
      <c r="E46" s="413"/>
      <c r="F46" s="415">
        <f t="shared" si="4"/>
        <v>2.262857142857142E-3</v>
      </c>
      <c r="G46" s="415">
        <f t="shared" si="5"/>
        <v>7.7760000000000004E-4</v>
      </c>
      <c r="H46" s="413"/>
      <c r="I46" s="413"/>
      <c r="J46" s="414"/>
      <c r="M46" s="294"/>
      <c r="N46" s="294"/>
    </row>
    <row r="47" spans="1:14">
      <c r="A47" s="245" t="s">
        <v>152</v>
      </c>
      <c r="B47" s="413"/>
      <c r="C47" s="413"/>
      <c r="D47" s="413"/>
      <c r="E47" s="413"/>
      <c r="F47" s="415">
        <f t="shared" si="4"/>
        <v>0</v>
      </c>
      <c r="G47" s="415">
        <f t="shared" si="5"/>
        <v>0</v>
      </c>
      <c r="H47" s="413"/>
      <c r="I47" s="413"/>
      <c r="J47" s="414"/>
      <c r="M47" s="294"/>
      <c r="N47" s="294"/>
    </row>
    <row r="48" spans="1:14">
      <c r="A48" s="245" t="s">
        <v>153</v>
      </c>
      <c r="B48" s="413"/>
      <c r="C48" s="413"/>
      <c r="D48" s="413"/>
      <c r="E48" s="413"/>
      <c r="F48" s="415">
        <f t="shared" si="4"/>
        <v>1.131428571428571E-6</v>
      </c>
      <c r="G48" s="415">
        <f t="shared" si="5"/>
        <v>3.8880000000000004E-7</v>
      </c>
      <c r="H48" s="413"/>
      <c r="I48" s="413"/>
      <c r="J48" s="414"/>
      <c r="M48" s="294"/>
      <c r="N48" s="294"/>
    </row>
    <row r="49" spans="1:14">
      <c r="A49" s="245" t="s">
        <v>154</v>
      </c>
      <c r="B49" s="413"/>
      <c r="C49" s="413"/>
      <c r="D49" s="413"/>
      <c r="E49" s="413"/>
      <c r="F49" s="411">
        <f t="shared" si="4"/>
        <v>0</v>
      </c>
      <c r="G49" s="411">
        <f t="shared" si="5"/>
        <v>0</v>
      </c>
      <c r="H49" s="413"/>
      <c r="I49" s="413"/>
      <c r="J49" s="414"/>
      <c r="M49" s="294"/>
      <c r="N49" s="294"/>
    </row>
    <row r="50" spans="1:14" ht="13.5" thickBot="1">
      <c r="A50" s="245" t="s">
        <v>38</v>
      </c>
      <c r="B50" s="416"/>
      <c r="C50" s="416"/>
      <c r="D50" s="416"/>
      <c r="E50" s="416"/>
      <c r="F50" s="417"/>
      <c r="G50" s="417"/>
      <c r="H50" s="416"/>
      <c r="I50" s="416"/>
      <c r="J50" s="418"/>
      <c r="M50" s="294"/>
      <c r="N50" s="294"/>
    </row>
    <row r="51" spans="1:14" ht="14.25" thickTop="1" thickBot="1">
      <c r="A51" s="246" t="s">
        <v>39</v>
      </c>
      <c r="B51" s="419">
        <f t="shared" ref="B51:G51" si="6">SUM(B34:B50)</f>
        <v>4.1142857142857134E-2</v>
      </c>
      <c r="C51" s="419">
        <f t="shared" si="6"/>
        <v>2.4685714285714285E-4</v>
      </c>
      <c r="D51" s="419">
        <f t="shared" si="6"/>
        <v>3.4559999999999987E-2</v>
      </c>
      <c r="E51" s="419">
        <f t="shared" si="6"/>
        <v>3.1268571428571417E-3</v>
      </c>
      <c r="F51" s="419">
        <f t="shared" si="6"/>
        <v>4.5268457142857129E-3</v>
      </c>
      <c r="G51" s="419">
        <f t="shared" si="6"/>
        <v>1.5555888000000002E-3</v>
      </c>
      <c r="H51" s="419">
        <f>SUM(H34:H50)</f>
        <v>1.3165714285714284E-3</v>
      </c>
      <c r="I51" s="419">
        <f>SUM(I34:I50)</f>
        <v>2.0571428571428564E-7</v>
      </c>
      <c r="J51" s="420">
        <f>SUM(J34:J50)</f>
        <v>4.154605714285714E-2</v>
      </c>
      <c r="M51" s="294"/>
      <c r="N51" s="294"/>
    </row>
    <row r="52" spans="1:14">
      <c r="A52" s="177"/>
      <c r="B52" s="178"/>
      <c r="C52" s="178"/>
      <c r="D52" s="178"/>
      <c r="E52" s="178"/>
      <c r="F52" s="178"/>
      <c r="G52" s="178"/>
      <c r="I52" s="298"/>
      <c r="J52" s="298"/>
      <c r="M52" s="294"/>
      <c r="N52" s="294"/>
    </row>
    <row r="53" spans="1:14">
      <c r="A53" s="177"/>
      <c r="B53" s="178"/>
      <c r="C53" s="178"/>
      <c r="D53" s="178"/>
      <c r="E53" s="178"/>
      <c r="F53" s="178"/>
      <c r="G53" s="178"/>
      <c r="I53" s="298"/>
      <c r="J53" s="298"/>
    </row>
    <row r="54" spans="1:14">
      <c r="A54" s="177"/>
      <c r="B54" s="178"/>
      <c r="C54" s="178"/>
      <c r="D54" s="178"/>
      <c r="E54" s="178"/>
      <c r="F54" s="178"/>
      <c r="G54" s="178"/>
      <c r="I54" s="298"/>
      <c r="J54" s="298"/>
    </row>
    <row r="55" spans="1:14" ht="16.5" thickBot="1">
      <c r="A55" s="530" t="s">
        <v>110</v>
      </c>
      <c r="B55" s="530"/>
      <c r="C55" s="530"/>
      <c r="D55" s="530"/>
      <c r="E55" s="530"/>
      <c r="F55" s="530"/>
      <c r="G55" s="530"/>
    </row>
    <row r="56" spans="1:14" ht="15" thickBot="1">
      <c r="A56" s="187" t="s">
        <v>33</v>
      </c>
      <c r="B56" s="188" t="s">
        <v>22</v>
      </c>
      <c r="C56" s="188" t="s">
        <v>23</v>
      </c>
      <c r="D56" s="188" t="s">
        <v>18</v>
      </c>
      <c r="E56" s="188" t="s">
        <v>12</v>
      </c>
      <c r="F56" s="188" t="s">
        <v>19</v>
      </c>
      <c r="G56" s="188" t="s">
        <v>20</v>
      </c>
      <c r="H56" s="188" t="s">
        <v>162</v>
      </c>
      <c r="I56" s="408" t="s">
        <v>163</v>
      </c>
      <c r="J56" s="389" t="s">
        <v>166</v>
      </c>
    </row>
    <row r="57" spans="1:14" s="166" customFormat="1" ht="15">
      <c r="A57" s="388" t="s">
        <v>34</v>
      </c>
      <c r="B57" s="409">
        <f t="shared" ref="B57:J57" si="7">SUM(B11/(_dpw2008*_hpd2008*_wpy2008))</f>
        <v>1.714285714285714E-3</v>
      </c>
      <c r="C57" s="409">
        <f t="shared" si="7"/>
        <v>1.0285714285714285E-5</v>
      </c>
      <c r="D57" s="409">
        <f t="shared" si="7"/>
        <v>1.4399999999999994E-3</v>
      </c>
      <c r="E57" s="409">
        <f t="shared" si="7"/>
        <v>1.3028571428571424E-4</v>
      </c>
      <c r="F57" s="409">
        <f t="shared" si="7"/>
        <v>9.4285714285714245E-5</v>
      </c>
      <c r="G57" s="409">
        <f t="shared" si="7"/>
        <v>3.2400000000000001E-5</v>
      </c>
      <c r="H57" s="409">
        <f t="shared" si="7"/>
        <v>5.485714285714285E-5</v>
      </c>
      <c r="I57" s="409">
        <f t="shared" si="7"/>
        <v>8.5714285714285683E-9</v>
      </c>
      <c r="J57" s="410">
        <f t="shared" si="7"/>
        <v>1.7310857142857142E-3</v>
      </c>
      <c r="M57" s="290"/>
      <c r="N57" s="290"/>
    </row>
    <row r="58" spans="1:14" s="176" customFormat="1">
      <c r="A58" s="245" t="s">
        <v>35</v>
      </c>
      <c r="B58" s="411">
        <f t="shared" ref="B58:J59" si="8">SUM(B12/(_dpw2008*_hpd2008*_wpy2008))</f>
        <v>0</v>
      </c>
      <c r="C58" s="411">
        <f t="shared" si="8"/>
        <v>0</v>
      </c>
      <c r="D58" s="411">
        <f t="shared" si="8"/>
        <v>0</v>
      </c>
      <c r="E58" s="411">
        <f t="shared" si="8"/>
        <v>0</v>
      </c>
      <c r="F58" s="411">
        <f t="shared" si="8"/>
        <v>0</v>
      </c>
      <c r="G58" s="411">
        <f t="shared" si="8"/>
        <v>0</v>
      </c>
      <c r="H58" s="411">
        <f t="shared" si="8"/>
        <v>0</v>
      </c>
      <c r="I58" s="411">
        <f t="shared" si="8"/>
        <v>0</v>
      </c>
      <c r="J58" s="412">
        <f t="shared" si="8"/>
        <v>0</v>
      </c>
      <c r="M58" s="292"/>
      <c r="N58" s="292"/>
    </row>
    <row r="59" spans="1:14" s="176" customFormat="1">
      <c r="A59" s="245" t="s">
        <v>186</v>
      </c>
      <c r="B59" s="411">
        <f t="shared" si="8"/>
        <v>0</v>
      </c>
      <c r="C59" s="411">
        <f t="shared" si="8"/>
        <v>0</v>
      </c>
      <c r="D59" s="411">
        <f t="shared" si="8"/>
        <v>0</v>
      </c>
      <c r="E59" s="411">
        <f t="shared" si="8"/>
        <v>0</v>
      </c>
      <c r="F59" s="411">
        <f t="shared" si="8"/>
        <v>0</v>
      </c>
      <c r="G59" s="411">
        <f t="shared" si="8"/>
        <v>0</v>
      </c>
      <c r="H59" s="411">
        <f t="shared" si="8"/>
        <v>0</v>
      </c>
      <c r="I59" s="411">
        <f t="shared" si="8"/>
        <v>0</v>
      </c>
      <c r="J59" s="412">
        <f t="shared" si="8"/>
        <v>0</v>
      </c>
      <c r="M59" s="292"/>
      <c r="N59" s="292"/>
    </row>
    <row r="60" spans="1:14">
      <c r="A60" s="245" t="s">
        <v>36</v>
      </c>
      <c r="B60" s="413"/>
      <c r="C60" s="413"/>
      <c r="D60" s="413"/>
      <c r="E60" s="411">
        <f>SUM(E14/(_dpw2008*_hpd2008*_wpy2008))</f>
        <v>0</v>
      </c>
      <c r="F60" s="413"/>
      <c r="G60" s="413"/>
      <c r="H60" s="413"/>
      <c r="I60" s="413"/>
      <c r="J60" s="414"/>
    </row>
    <row r="61" spans="1:14">
      <c r="A61" s="245" t="s">
        <v>37</v>
      </c>
      <c r="B61" s="413"/>
      <c r="C61" s="413"/>
      <c r="D61" s="413"/>
      <c r="E61" s="411">
        <f>SUM(E15/(_dpw2008*_hpd2008*_wpy2008))</f>
        <v>0</v>
      </c>
      <c r="F61" s="413"/>
      <c r="G61" s="413"/>
      <c r="H61" s="413"/>
      <c r="I61" s="413"/>
      <c r="J61" s="414"/>
    </row>
    <row r="62" spans="1:14">
      <c r="A62" s="245" t="s">
        <v>156</v>
      </c>
      <c r="B62" s="413"/>
      <c r="C62" s="413"/>
      <c r="D62" s="413"/>
      <c r="E62" s="413"/>
      <c r="F62" s="411">
        <f t="shared" ref="F62:G66" si="9">SUM(F16/(_dpw2008*_hpd2008*_wpy2008))</f>
        <v>0</v>
      </c>
      <c r="G62" s="411">
        <f t="shared" si="9"/>
        <v>0</v>
      </c>
      <c r="H62" s="413"/>
      <c r="I62" s="413"/>
      <c r="J62" s="414"/>
    </row>
    <row r="63" spans="1:14">
      <c r="A63" s="245" t="s">
        <v>155</v>
      </c>
      <c r="B63" s="413"/>
      <c r="C63" s="413"/>
      <c r="D63" s="413"/>
      <c r="E63" s="413"/>
      <c r="F63" s="411">
        <f t="shared" si="9"/>
        <v>0</v>
      </c>
      <c r="G63" s="411">
        <f t="shared" si="9"/>
        <v>0</v>
      </c>
      <c r="H63" s="413"/>
      <c r="I63" s="413"/>
      <c r="J63" s="414"/>
    </row>
    <row r="64" spans="1:14">
      <c r="A64" s="245" t="s">
        <v>161</v>
      </c>
      <c r="B64" s="413"/>
      <c r="C64" s="413"/>
      <c r="D64" s="413"/>
      <c r="E64" s="413"/>
      <c r="F64" s="411">
        <f t="shared" si="9"/>
        <v>0</v>
      </c>
      <c r="G64" s="411">
        <f t="shared" si="9"/>
        <v>0</v>
      </c>
      <c r="H64" s="413"/>
      <c r="I64" s="413"/>
      <c r="J64" s="414"/>
    </row>
    <row r="65" spans="1:14">
      <c r="A65" s="245" t="s">
        <v>121</v>
      </c>
      <c r="B65" s="413"/>
      <c r="C65" s="413"/>
      <c r="D65" s="413"/>
      <c r="E65" s="413"/>
      <c r="F65" s="415">
        <f t="shared" si="9"/>
        <v>0</v>
      </c>
      <c r="G65" s="411">
        <f t="shared" si="9"/>
        <v>0</v>
      </c>
      <c r="H65" s="413"/>
      <c r="I65" s="413"/>
      <c r="J65" s="414"/>
    </row>
    <row r="66" spans="1:14">
      <c r="A66" s="245" t="s">
        <v>118</v>
      </c>
      <c r="B66" s="413"/>
      <c r="C66" s="413"/>
      <c r="D66" s="413"/>
      <c r="E66" s="413"/>
      <c r="F66" s="415">
        <f t="shared" si="9"/>
        <v>0</v>
      </c>
      <c r="G66" s="415">
        <f t="shared" si="9"/>
        <v>0</v>
      </c>
      <c r="H66" s="413"/>
      <c r="I66" s="413"/>
      <c r="J66" s="414"/>
    </row>
    <row r="67" spans="1:14">
      <c r="A67" s="245" t="s">
        <v>149</v>
      </c>
      <c r="B67" s="413"/>
      <c r="C67" s="413"/>
      <c r="D67" s="413"/>
      <c r="E67" s="413"/>
      <c r="F67" s="415">
        <f t="shared" ref="F67:G72" si="10">SUM(F26/(_dpw2008*_hpd2008*_wpy2008))</f>
        <v>0</v>
      </c>
      <c r="G67" s="415">
        <f t="shared" si="10"/>
        <v>0</v>
      </c>
      <c r="H67" s="413"/>
      <c r="I67" s="413"/>
      <c r="J67" s="414"/>
    </row>
    <row r="68" spans="1:14">
      <c r="A68" s="245" t="s">
        <v>150</v>
      </c>
      <c r="B68" s="413"/>
      <c r="C68" s="413"/>
      <c r="D68" s="413"/>
      <c r="E68" s="413"/>
      <c r="F68" s="415">
        <f t="shared" si="10"/>
        <v>0</v>
      </c>
      <c r="G68" s="415">
        <f t="shared" si="10"/>
        <v>0</v>
      </c>
      <c r="H68" s="413"/>
      <c r="I68" s="413"/>
      <c r="J68" s="414"/>
    </row>
    <row r="69" spans="1:14">
      <c r="A69" s="245" t="s">
        <v>151</v>
      </c>
      <c r="B69" s="413"/>
      <c r="C69" s="413"/>
      <c r="D69" s="413"/>
      <c r="E69" s="413"/>
      <c r="F69" s="415">
        <f t="shared" si="10"/>
        <v>9.4285714285714245E-5</v>
      </c>
      <c r="G69" s="415">
        <f t="shared" si="10"/>
        <v>3.2400000000000001E-5</v>
      </c>
      <c r="H69" s="413"/>
      <c r="I69" s="413"/>
      <c r="J69" s="414"/>
    </row>
    <row r="70" spans="1:14">
      <c r="A70" s="245" t="s">
        <v>152</v>
      </c>
      <c r="B70" s="413"/>
      <c r="C70" s="413"/>
      <c r="D70" s="413"/>
      <c r="E70" s="413"/>
      <c r="F70" s="415">
        <f t="shared" si="10"/>
        <v>0</v>
      </c>
      <c r="G70" s="415">
        <f t="shared" si="10"/>
        <v>0</v>
      </c>
      <c r="H70" s="413"/>
      <c r="I70" s="413"/>
      <c r="J70" s="414"/>
    </row>
    <row r="71" spans="1:14">
      <c r="A71" s="245" t="s">
        <v>153</v>
      </c>
      <c r="B71" s="413"/>
      <c r="C71" s="413"/>
      <c r="D71" s="413"/>
      <c r="E71" s="413"/>
      <c r="F71" s="415">
        <f t="shared" si="10"/>
        <v>4.7142857142857127E-8</v>
      </c>
      <c r="G71" s="415">
        <f t="shared" si="10"/>
        <v>1.6200000000000003E-8</v>
      </c>
      <c r="H71" s="413"/>
      <c r="I71" s="413"/>
      <c r="J71" s="414"/>
    </row>
    <row r="72" spans="1:14">
      <c r="A72" s="245" t="s">
        <v>154</v>
      </c>
      <c r="B72" s="413"/>
      <c r="C72" s="413"/>
      <c r="D72" s="413"/>
      <c r="E72" s="413"/>
      <c r="F72" s="411">
        <f t="shared" si="10"/>
        <v>0</v>
      </c>
      <c r="G72" s="411">
        <f t="shared" si="10"/>
        <v>0</v>
      </c>
      <c r="H72" s="413"/>
      <c r="I72" s="413"/>
      <c r="J72" s="414"/>
    </row>
    <row r="73" spans="1:14" ht="13.5" thickBot="1">
      <c r="A73" s="245" t="s">
        <v>38</v>
      </c>
      <c r="B73" s="416"/>
      <c r="C73" s="416"/>
      <c r="D73" s="416"/>
      <c r="E73" s="416"/>
      <c r="F73" s="417"/>
      <c r="G73" s="417"/>
      <c r="H73" s="416"/>
      <c r="I73" s="416"/>
      <c r="J73" s="418"/>
    </row>
    <row r="74" spans="1:14" ht="14.25" thickTop="1" thickBot="1">
      <c r="A74" s="246" t="s">
        <v>39</v>
      </c>
      <c r="B74" s="419">
        <f t="shared" ref="B74:G74" si="11">SUM(B56:B73)</f>
        <v>1.714285714285714E-3</v>
      </c>
      <c r="C74" s="419">
        <f t="shared" si="11"/>
        <v>1.0285714285714285E-5</v>
      </c>
      <c r="D74" s="419">
        <f t="shared" si="11"/>
        <v>1.4399999999999994E-3</v>
      </c>
      <c r="E74" s="419">
        <f t="shared" si="11"/>
        <v>1.3028571428571424E-4</v>
      </c>
      <c r="F74" s="419">
        <f t="shared" si="11"/>
        <v>1.8861857142857133E-4</v>
      </c>
      <c r="G74" s="419">
        <f t="shared" si="11"/>
        <v>6.4816199999999998E-5</v>
      </c>
      <c r="H74" s="419">
        <f>SUM(H56:H73)</f>
        <v>5.485714285714285E-5</v>
      </c>
      <c r="I74" s="419">
        <f>SUM(I56:I73)</f>
        <v>8.5714285714285683E-9</v>
      </c>
      <c r="J74" s="420">
        <f>SUM(J56:J73)</f>
        <v>1.7310857142857142E-3</v>
      </c>
    </row>
    <row r="75" spans="1:14" customFormat="1">
      <c r="M75" s="295"/>
      <c r="N75" s="295"/>
    </row>
    <row r="76" spans="1:14" customFormat="1">
      <c r="M76" s="295"/>
      <c r="N76" s="295"/>
    </row>
    <row r="77" spans="1:14" customFormat="1">
      <c r="M77" s="295"/>
      <c r="N77" s="295"/>
    </row>
    <row r="78" spans="1:14" customFormat="1">
      <c r="M78" s="295"/>
      <c r="N78" s="295"/>
    </row>
    <row r="79" spans="1:14" customFormat="1">
      <c r="M79" s="295"/>
      <c r="N79" s="295"/>
    </row>
    <row r="80" spans="1:14" customFormat="1">
      <c r="M80" s="295"/>
      <c r="N80" s="295"/>
    </row>
    <row r="81" spans="1:14" customFormat="1">
      <c r="M81" s="295"/>
      <c r="N81" s="295"/>
    </row>
    <row r="82" spans="1:14">
      <c r="A82" s="177"/>
      <c r="B82" s="178"/>
      <c r="C82" s="178"/>
      <c r="D82" s="178"/>
      <c r="E82" s="178"/>
      <c r="F82" s="178"/>
      <c r="G82" s="178"/>
    </row>
    <row r="84" spans="1:14" s="166" customFormat="1" ht="15">
      <c r="A84"/>
      <c r="B84"/>
      <c r="C84"/>
      <c r="D84"/>
      <c r="E84"/>
      <c r="F84"/>
      <c r="G84"/>
      <c r="H84"/>
      <c r="M84" s="290"/>
      <c r="N84" s="290"/>
    </row>
    <row r="85" spans="1:14" s="176" customFormat="1">
      <c r="A85"/>
      <c r="B85"/>
      <c r="C85"/>
      <c r="D85"/>
      <c r="E85"/>
      <c r="F85"/>
      <c r="G85"/>
      <c r="H85"/>
      <c r="M85" s="292"/>
      <c r="N85" s="292"/>
    </row>
    <row r="86" spans="1:14">
      <c r="A86"/>
      <c r="B86"/>
      <c r="C86"/>
      <c r="D86"/>
      <c r="E86"/>
      <c r="F86"/>
      <c r="G86"/>
      <c r="H86"/>
    </row>
    <row r="87" spans="1:14">
      <c r="A87"/>
      <c r="B87"/>
      <c r="C87"/>
      <c r="D87"/>
      <c r="E87"/>
      <c r="F87"/>
      <c r="G87"/>
      <c r="H87"/>
    </row>
    <row r="88" spans="1:14">
      <c r="A88"/>
      <c r="B88"/>
      <c r="C88"/>
      <c r="D88"/>
      <c r="E88"/>
      <c r="F88"/>
      <c r="G88"/>
      <c r="H88"/>
    </row>
    <row r="89" spans="1:14">
      <c r="A89"/>
      <c r="B89"/>
      <c r="C89"/>
      <c r="D89"/>
      <c r="E89"/>
      <c r="F89"/>
      <c r="G89"/>
      <c r="H89"/>
    </row>
    <row r="90" spans="1:14">
      <c r="A90"/>
      <c r="B90"/>
      <c r="C90"/>
      <c r="D90"/>
      <c r="E90"/>
      <c r="F90"/>
      <c r="G90"/>
      <c r="H90"/>
    </row>
    <row r="91" spans="1:14">
      <c r="A91"/>
      <c r="B91"/>
      <c r="C91"/>
      <c r="D91"/>
      <c r="E91"/>
      <c r="F91"/>
      <c r="G91"/>
      <c r="H91"/>
    </row>
    <row r="92" spans="1:14">
      <c r="A92"/>
      <c r="B92"/>
      <c r="C92"/>
      <c r="D92"/>
      <c r="E92"/>
      <c r="F92"/>
      <c r="G92"/>
      <c r="H92"/>
    </row>
    <row r="93" spans="1:14">
      <c r="A93"/>
      <c r="B93"/>
      <c r="C93"/>
      <c r="D93"/>
      <c r="E93"/>
      <c r="F93"/>
      <c r="G93"/>
      <c r="H93"/>
    </row>
    <row r="94" spans="1:14">
      <c r="A94"/>
      <c r="B94"/>
      <c r="C94"/>
      <c r="D94"/>
      <c r="E94"/>
      <c r="F94"/>
      <c r="G94"/>
      <c r="H94"/>
    </row>
    <row r="95" spans="1:14">
      <c r="A95"/>
      <c r="B95"/>
      <c r="C95"/>
      <c r="D95"/>
      <c r="E95"/>
      <c r="F95"/>
      <c r="G95"/>
      <c r="H95"/>
    </row>
    <row r="96" spans="1:14">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sheetData>
  <mergeCells count="2">
    <mergeCell ref="A32:G32"/>
    <mergeCell ref="A55:G55"/>
  </mergeCells>
  <phoneticPr fontId="0" type="noConversion"/>
  <printOptions horizontalCentered="1"/>
  <pageMargins left="0.25" right="0.25" top="0.56000000000000005" bottom="0.5" header="0.5" footer="0.5"/>
  <pageSetup orientation="portrait" r:id="rId1"/>
  <headerFooter alignWithMargins="0">
    <oddFooter>&amp;L&amp;"Arial,Bold"&amp;A&amp;R&amp;"Arial,Bold"&amp;12&amp;D</oddFooter>
  </headerFooter>
</worksheet>
</file>

<file path=xl/worksheets/sheet4.xml><?xml version="1.0" encoding="utf-8"?>
<worksheet xmlns="http://schemas.openxmlformats.org/spreadsheetml/2006/main" xmlns:r="http://schemas.openxmlformats.org/officeDocument/2006/relationships">
  <sheetPr codeName="Sheet161">
    <pageSetUpPr autoPageBreaks="0" fitToPage="1"/>
  </sheetPr>
  <dimension ref="A1:N112"/>
  <sheetViews>
    <sheetView showGridLines="0" workbookViewId="0"/>
  </sheetViews>
  <sheetFormatPr defaultColWidth="7.5703125" defaultRowHeight="12.75"/>
  <cols>
    <col min="1" max="1" width="26.140625" style="179" customWidth="1"/>
    <col min="2" max="8" width="10.85546875" style="163" customWidth="1"/>
    <col min="9" max="10" width="10.85546875" style="292" customWidth="1"/>
    <col min="11" max="16384" width="7.5703125" style="163"/>
  </cols>
  <sheetData>
    <row r="1" spans="1:10" ht="18">
      <c r="A1" s="161" t="s">
        <v>32</v>
      </c>
      <c r="B1" s="162"/>
      <c r="C1" s="162"/>
      <c r="D1" s="162"/>
      <c r="E1" s="162"/>
      <c r="F1" s="162"/>
      <c r="G1" s="162"/>
    </row>
    <row r="2" spans="1:10" s="166" customFormat="1" ht="15">
      <c r="A2" s="165"/>
      <c r="B2" s="165"/>
      <c r="C2" s="165"/>
      <c r="D2" s="165"/>
      <c r="E2" s="165"/>
      <c r="F2" s="165"/>
      <c r="G2" s="165"/>
      <c r="I2" s="291"/>
      <c r="J2" s="291"/>
    </row>
    <row r="3" spans="1:10" s="169" customFormat="1" ht="15.75">
      <c r="A3" s="167" t="s">
        <v>25</v>
      </c>
      <c r="B3" s="171" t="str">
        <f>+ActualOrPotential</f>
        <v>Actual</v>
      </c>
      <c r="C3" s="168"/>
      <c r="D3" s="172"/>
      <c r="E3" s="170" t="s">
        <v>26</v>
      </c>
      <c r="F3" s="171" t="str">
        <f>Plant</f>
        <v>Anytown</v>
      </c>
      <c r="G3" s="171"/>
      <c r="I3" s="291"/>
      <c r="J3" s="291"/>
    </row>
    <row r="4" spans="1:10" s="169" customFormat="1" ht="15.75">
      <c r="A4" s="167" t="s">
        <v>27</v>
      </c>
      <c r="B4" s="171">
        <v>2009</v>
      </c>
      <c r="C4" s="168"/>
      <c r="D4" s="172"/>
      <c r="E4" s="170" t="s">
        <v>28</v>
      </c>
      <c r="F4" s="171">
        <f>PlantNumber</f>
        <v>99</v>
      </c>
      <c r="G4" s="171"/>
      <c r="I4" s="291"/>
      <c r="J4" s="291"/>
    </row>
    <row r="5" spans="1:10" s="172" customFormat="1" ht="15.75">
      <c r="A5" s="170"/>
      <c r="B5" s="171"/>
      <c r="C5" s="168"/>
      <c r="E5" s="170"/>
      <c r="F5" s="171"/>
      <c r="G5" s="171"/>
      <c r="I5" s="299"/>
      <c r="J5" s="299"/>
    </row>
    <row r="6" spans="1:10" s="169" customFormat="1" ht="15.75">
      <c r="A6" s="167" t="s">
        <v>109</v>
      </c>
      <c r="B6" s="171">
        <v>350</v>
      </c>
      <c r="C6" s="172"/>
      <c r="D6" s="168"/>
      <c r="E6" s="170" t="s">
        <v>29</v>
      </c>
      <c r="F6" s="171">
        <v>24</v>
      </c>
      <c r="G6" s="171"/>
      <c r="I6" s="291"/>
      <c r="J6" s="291"/>
    </row>
    <row r="7" spans="1:10" s="169" customFormat="1" ht="15.75">
      <c r="A7" s="167" t="s">
        <v>30</v>
      </c>
      <c r="B7" s="171">
        <v>7</v>
      </c>
      <c r="C7" s="172"/>
      <c r="D7" s="168"/>
      <c r="E7" s="170" t="s">
        <v>31</v>
      </c>
      <c r="F7" s="171">
        <v>50</v>
      </c>
      <c r="G7" s="171"/>
      <c r="I7" s="291"/>
      <c r="J7" s="291"/>
    </row>
    <row r="8" spans="1:10" s="166" customFormat="1" ht="15">
      <c r="A8" s="165"/>
      <c r="B8" s="165"/>
      <c r="C8" s="165"/>
      <c r="D8" s="165"/>
      <c r="E8" s="165"/>
      <c r="F8" s="165"/>
      <c r="G8" s="165"/>
      <c r="I8" s="291"/>
      <c r="J8" s="291"/>
    </row>
    <row r="9" spans="1:10" s="166" customFormat="1" ht="16.5" thickBot="1">
      <c r="A9" s="174" t="s">
        <v>40</v>
      </c>
      <c r="B9" s="175"/>
      <c r="C9" s="175"/>
      <c r="D9" s="175"/>
      <c r="E9" s="175"/>
      <c r="F9" s="175"/>
      <c r="G9" s="175"/>
      <c r="I9" s="291"/>
      <c r="J9" s="291"/>
    </row>
    <row r="10" spans="1:10" s="176" customFormat="1" ht="15" thickBot="1">
      <c r="A10" s="187" t="s">
        <v>33</v>
      </c>
      <c r="B10" s="188" t="s">
        <v>22</v>
      </c>
      <c r="C10" s="188" t="s">
        <v>23</v>
      </c>
      <c r="D10" s="188" t="s">
        <v>18</v>
      </c>
      <c r="E10" s="188" t="s">
        <v>12</v>
      </c>
      <c r="F10" s="188" t="s">
        <v>19</v>
      </c>
      <c r="G10" s="188" t="s">
        <v>20</v>
      </c>
      <c r="H10" s="188" t="s">
        <v>162</v>
      </c>
      <c r="I10" s="408" t="s">
        <v>163</v>
      </c>
      <c r="J10" s="389" t="s">
        <v>166</v>
      </c>
    </row>
    <row r="11" spans="1:10">
      <c r="A11" s="388" t="s">
        <v>34</v>
      </c>
      <c r="B11" s="409">
        <f>+'Natural Gas'!E29</f>
        <v>3.5999999999999996</v>
      </c>
      <c r="C11" s="409">
        <f>+'Natural Gas'!F29</f>
        <v>2.1600000000000001E-2</v>
      </c>
      <c r="D11" s="409">
        <f>+'Natural Gas'!G29</f>
        <v>3.0239999999999991</v>
      </c>
      <c r="E11" s="409">
        <f>+'Natural Gas'!H29</f>
        <v>0.27359999999999995</v>
      </c>
      <c r="F11" s="409">
        <f>+'Natural Gas'!I29</f>
        <v>0.19799999999999995</v>
      </c>
      <c r="G11" s="409">
        <f>+'Natural Gas'!J29</f>
        <v>6.8039999999999989E-2</v>
      </c>
      <c r="H11" s="409">
        <f>+'Natural Gas'!K29</f>
        <v>0.11520000000000001</v>
      </c>
      <c r="I11" s="409">
        <f>+'Natural Gas'!L29</f>
        <v>1.7999999999999997E-5</v>
      </c>
      <c r="J11" s="410">
        <f>+'Natural Gas'!M29</f>
        <v>3.6352799999999998</v>
      </c>
    </row>
    <row r="12" spans="1:10">
      <c r="A12" s="245" t="s">
        <v>35</v>
      </c>
      <c r="B12" s="411">
        <f>+'Fuel Oil'!E29</f>
        <v>0</v>
      </c>
      <c r="C12" s="411">
        <f>+'Fuel Oil'!F29</f>
        <v>0</v>
      </c>
      <c r="D12" s="411">
        <f>+'Fuel Oil'!G29</f>
        <v>0</v>
      </c>
      <c r="E12" s="411">
        <f>+'Fuel Oil'!H29</f>
        <v>0</v>
      </c>
      <c r="F12" s="411">
        <f>+'Fuel Oil'!I29</f>
        <v>0</v>
      </c>
      <c r="G12" s="411">
        <f>+'Fuel Oil'!J29</f>
        <v>0</v>
      </c>
      <c r="H12" s="411">
        <f>+'Fuel Oil'!K29</f>
        <v>0</v>
      </c>
      <c r="I12" s="411">
        <f>+'Fuel Oil'!L29</f>
        <v>0</v>
      </c>
      <c r="J12" s="412">
        <f>+'Fuel Oil'!M29</f>
        <v>0</v>
      </c>
    </row>
    <row r="13" spans="1:10">
      <c r="A13" s="245" t="s">
        <v>186</v>
      </c>
      <c r="B13" s="411">
        <f>+Propane!E29</f>
        <v>0</v>
      </c>
      <c r="C13" s="411">
        <f>+Propane!F29</f>
        <v>0</v>
      </c>
      <c r="D13" s="411">
        <f>+Propane!G29</f>
        <v>0</v>
      </c>
      <c r="E13" s="411">
        <f>+Propane!H29</f>
        <v>0</v>
      </c>
      <c r="F13" s="411">
        <f>+Propane!I29</f>
        <v>0</v>
      </c>
      <c r="G13" s="411">
        <f>+Propane!J29</f>
        <v>0</v>
      </c>
      <c r="H13" s="411">
        <f>+Propane!K29</f>
        <v>0</v>
      </c>
      <c r="I13" s="411">
        <f>+Propane!L29</f>
        <v>0</v>
      </c>
      <c r="J13" s="412">
        <f>+Propane!M29</f>
        <v>0</v>
      </c>
    </row>
    <row r="14" spans="1:10">
      <c r="A14" s="245" t="s">
        <v>36</v>
      </c>
      <c r="B14" s="413"/>
      <c r="C14" s="413"/>
      <c r="D14" s="413"/>
      <c r="E14" s="411">
        <f>SUM('Baled Material'!H34)</f>
        <v>0</v>
      </c>
      <c r="F14" s="413"/>
      <c r="G14" s="413"/>
      <c r="H14" s="413"/>
      <c r="I14" s="413"/>
      <c r="J14" s="414"/>
    </row>
    <row r="15" spans="1:10">
      <c r="A15" s="245" t="s">
        <v>37</v>
      </c>
      <c r="B15" s="413"/>
      <c r="C15" s="413"/>
      <c r="D15" s="413"/>
      <c r="E15" s="411">
        <f>SUM(Starch!F35)</f>
        <v>0</v>
      </c>
      <c r="F15" s="413"/>
      <c r="G15" s="413"/>
      <c r="H15" s="413"/>
      <c r="I15" s="413"/>
      <c r="J15" s="414"/>
    </row>
    <row r="16" spans="1:10">
      <c r="A16" s="245" t="s">
        <v>156</v>
      </c>
      <c r="B16" s="413"/>
      <c r="C16" s="413"/>
      <c r="D16" s="413"/>
      <c r="E16" s="413"/>
      <c r="F16" s="411">
        <f>SUM('Ink Supplier #1'!I75)</f>
        <v>0</v>
      </c>
      <c r="G16" s="411">
        <f>SUM('Ink Supplier #1'!J75)</f>
        <v>0</v>
      </c>
      <c r="H16" s="413"/>
      <c r="I16" s="413"/>
      <c r="J16" s="414"/>
    </row>
    <row r="17" spans="1:14">
      <c r="A17" s="245" t="s">
        <v>155</v>
      </c>
      <c r="B17" s="413"/>
      <c r="C17" s="413"/>
      <c r="D17" s="413"/>
      <c r="E17" s="413"/>
      <c r="F17" s="411">
        <f>SUM('Ink Supplier #2'!I75)</f>
        <v>0</v>
      </c>
      <c r="G17" s="411">
        <f>SUM('Ink Supplier #2'!J75)</f>
        <v>0</v>
      </c>
      <c r="H17" s="413"/>
      <c r="I17" s="413"/>
      <c r="J17" s="414"/>
    </row>
    <row r="18" spans="1:14">
      <c r="A18" s="245" t="s">
        <v>161</v>
      </c>
      <c r="B18" s="413"/>
      <c r="C18" s="413"/>
      <c r="D18" s="413"/>
      <c r="E18" s="413"/>
      <c r="F18" s="411">
        <f>SUM('Adhesive Supplier # 1'!I75)</f>
        <v>0</v>
      </c>
      <c r="G18" s="411">
        <f>SUM('Adhesive Supplier # 1'!J75)</f>
        <v>0</v>
      </c>
      <c r="H18" s="413"/>
      <c r="I18" s="413"/>
      <c r="J18" s="414"/>
    </row>
    <row r="19" spans="1:14">
      <c r="A19" s="245" t="s">
        <v>121</v>
      </c>
      <c r="B19" s="413"/>
      <c r="C19" s="413"/>
      <c r="D19" s="413"/>
      <c r="E19" s="413"/>
      <c r="F19" s="415">
        <f>SUM(Misc1!I75)</f>
        <v>0</v>
      </c>
      <c r="G19" s="411">
        <f>SUM(Misc1!J75)</f>
        <v>0</v>
      </c>
      <c r="H19" s="413"/>
      <c r="I19" s="413"/>
      <c r="J19" s="414"/>
    </row>
    <row r="20" spans="1:14">
      <c r="A20" s="245" t="s">
        <v>118</v>
      </c>
      <c r="B20" s="413"/>
      <c r="C20" s="413"/>
      <c r="D20" s="413"/>
      <c r="E20" s="413"/>
      <c r="F20" s="415">
        <f>SUM(Misc2!I75)</f>
        <v>0</v>
      </c>
      <c r="G20" s="415">
        <f>SUM(Misc2!J75)</f>
        <v>0</v>
      </c>
      <c r="H20" s="413"/>
      <c r="I20" s="413"/>
      <c r="J20" s="414"/>
    </row>
    <row r="21" spans="1:14">
      <c r="A21" s="245" t="s">
        <v>149</v>
      </c>
      <c r="B21" s="413"/>
      <c r="C21" s="413"/>
      <c r="D21" s="413"/>
      <c r="E21" s="413"/>
      <c r="F21" s="415">
        <f>SUM(Misc3!I75)</f>
        <v>0</v>
      </c>
      <c r="G21" s="415">
        <f>SUM(Misc3!J75)</f>
        <v>0</v>
      </c>
      <c r="H21" s="413"/>
      <c r="I21" s="413"/>
      <c r="J21" s="414"/>
    </row>
    <row r="22" spans="1:14">
      <c r="A22" s="245" t="s">
        <v>150</v>
      </c>
      <c r="B22" s="413"/>
      <c r="C22" s="413"/>
      <c r="D22" s="413"/>
      <c r="E22" s="413"/>
      <c r="F22" s="415">
        <f>SUM(Misc4!I75)</f>
        <v>0</v>
      </c>
      <c r="G22" s="415">
        <f>SUM(Misc4!J75)</f>
        <v>0</v>
      </c>
      <c r="H22" s="413"/>
      <c r="I22" s="413"/>
      <c r="J22" s="414"/>
    </row>
    <row r="23" spans="1:14">
      <c r="A23" s="245" t="s">
        <v>151</v>
      </c>
      <c r="B23" s="413"/>
      <c r="C23" s="413"/>
      <c r="D23" s="413"/>
      <c r="E23" s="413"/>
      <c r="F23" s="415">
        <f>SUM(Misc5!I75)</f>
        <v>0</v>
      </c>
      <c r="G23" s="415">
        <f>SUM(Misc5!J75)</f>
        <v>0</v>
      </c>
      <c r="H23" s="413"/>
      <c r="I23" s="413"/>
      <c r="J23" s="414"/>
    </row>
    <row r="24" spans="1:14">
      <c r="A24" s="245" t="s">
        <v>152</v>
      </c>
      <c r="B24" s="413"/>
      <c r="C24" s="413"/>
      <c r="D24" s="413"/>
      <c r="E24" s="413"/>
      <c r="F24" s="415">
        <f>SUM(Misc6!I75)</f>
        <v>0</v>
      </c>
      <c r="G24" s="415">
        <f>SUM(Misc6!J75)</f>
        <v>0</v>
      </c>
      <c r="H24" s="413"/>
      <c r="I24" s="413"/>
      <c r="J24" s="414"/>
    </row>
    <row r="25" spans="1:14">
      <c r="A25" s="245" t="s">
        <v>153</v>
      </c>
      <c r="B25" s="413"/>
      <c r="C25" s="413"/>
      <c r="D25" s="413"/>
      <c r="E25" s="413"/>
      <c r="F25" s="415">
        <f>SUM(Misc7!I75)</f>
        <v>0</v>
      </c>
      <c r="G25" s="415">
        <f>SUM(Misc7!J75)</f>
        <v>0</v>
      </c>
      <c r="H25" s="413"/>
      <c r="I25" s="413"/>
      <c r="J25" s="414"/>
    </row>
    <row r="26" spans="1:14">
      <c r="A26" s="245" t="s">
        <v>154</v>
      </c>
      <c r="B26" s="413"/>
      <c r="C26" s="413"/>
      <c r="D26" s="413"/>
      <c r="E26" s="413"/>
      <c r="F26" s="411">
        <f>SUM(Misc8!I75)</f>
        <v>0</v>
      </c>
      <c r="G26" s="411">
        <f>SUM(Misc8!J75)</f>
        <v>0</v>
      </c>
      <c r="H26" s="413"/>
      <c r="I26" s="413"/>
      <c r="J26" s="414"/>
    </row>
    <row r="27" spans="1:14" ht="13.5" thickBot="1">
      <c r="A27" s="245" t="s">
        <v>38</v>
      </c>
      <c r="B27" s="416"/>
      <c r="C27" s="416"/>
      <c r="D27" s="416"/>
      <c r="E27" s="416"/>
      <c r="F27" s="417"/>
      <c r="G27" s="417"/>
      <c r="H27" s="416"/>
      <c r="I27" s="416"/>
      <c r="J27" s="418"/>
    </row>
    <row r="28" spans="1:14" ht="14.25" thickTop="1" thickBot="1">
      <c r="A28" s="246" t="s">
        <v>39</v>
      </c>
      <c r="B28" s="419">
        <f>SUM(B11:B27)</f>
        <v>3.5999999999999996</v>
      </c>
      <c r="C28" s="419">
        <f>SUM(C11:C27)</f>
        <v>2.1600000000000001E-2</v>
      </c>
      <c r="D28" s="419">
        <f>SUM(D11:D27)</f>
        <v>3.0239999999999991</v>
      </c>
      <c r="E28" s="419">
        <f>SUM(E11:E27)</f>
        <v>0.27359999999999995</v>
      </c>
      <c r="F28" s="419">
        <f>SUM(F11:F27)-F27</f>
        <v>0.19799999999999995</v>
      </c>
      <c r="G28" s="419">
        <f>SUM(G11:G27)-G27</f>
        <v>6.8039999999999989E-2</v>
      </c>
      <c r="H28" s="419">
        <f>SUM(H11:H27)-H27</f>
        <v>0.11520000000000001</v>
      </c>
      <c r="I28" s="419">
        <f>SUM(I11:I27)-I27</f>
        <v>1.7999999999999997E-5</v>
      </c>
      <c r="J28" s="420">
        <f>SUM(J11:J27)-J27</f>
        <v>3.6352799999999998</v>
      </c>
    </row>
    <row r="29" spans="1:14" ht="13.5" thickBot="1">
      <c r="B29" s="247"/>
      <c r="C29" s="247"/>
      <c r="D29" s="247"/>
      <c r="E29" s="247"/>
      <c r="F29" s="247"/>
      <c r="G29" s="247"/>
      <c r="I29" s="294"/>
      <c r="J29" s="294"/>
    </row>
    <row r="30" spans="1:14" ht="13.5" thickBot="1">
      <c r="A30" s="314" t="s">
        <v>132</v>
      </c>
      <c r="B30" s="315">
        <f t="shared" ref="B30:J30" si="0">+B28/2000</f>
        <v>1.7999999999999997E-3</v>
      </c>
      <c r="C30" s="315">
        <f t="shared" si="0"/>
        <v>1.08E-5</v>
      </c>
      <c r="D30" s="315">
        <f t="shared" si="0"/>
        <v>1.5119999999999997E-3</v>
      </c>
      <c r="E30" s="315">
        <f t="shared" si="0"/>
        <v>1.3679999999999996E-4</v>
      </c>
      <c r="F30" s="315">
        <f t="shared" si="0"/>
        <v>9.899999999999998E-5</v>
      </c>
      <c r="G30" s="316">
        <f t="shared" si="0"/>
        <v>3.4019999999999996E-5</v>
      </c>
      <c r="H30" s="316">
        <f t="shared" si="0"/>
        <v>5.7600000000000004E-5</v>
      </c>
      <c r="I30" s="316">
        <f t="shared" si="0"/>
        <v>8.9999999999999979E-9</v>
      </c>
      <c r="J30" s="316">
        <f t="shared" si="0"/>
        <v>1.8176399999999999E-3</v>
      </c>
      <c r="M30" s="294"/>
      <c r="N30" s="294"/>
    </row>
    <row r="31" spans="1:14">
      <c r="A31" s="317"/>
      <c r="B31" s="318"/>
      <c r="C31" s="318"/>
      <c r="D31" s="318"/>
      <c r="E31" s="318"/>
      <c r="F31" s="318"/>
      <c r="G31" s="318"/>
      <c r="H31" s="238"/>
      <c r="I31" s="294"/>
      <c r="J31" s="294"/>
    </row>
    <row r="32" spans="1:14" ht="16.5" thickBot="1">
      <c r="A32" s="531" t="s">
        <v>41</v>
      </c>
      <c r="B32" s="532"/>
      <c r="C32" s="532"/>
      <c r="D32" s="532"/>
      <c r="E32" s="532"/>
      <c r="F32" s="532"/>
      <c r="G32" s="532"/>
      <c r="H32" s="424"/>
      <c r="I32" s="294"/>
      <c r="J32" s="294"/>
    </row>
    <row r="33" spans="1:10" ht="15" thickBot="1">
      <c r="A33" s="187" t="s">
        <v>33</v>
      </c>
      <c r="B33" s="188" t="s">
        <v>22</v>
      </c>
      <c r="C33" s="188" t="s">
        <v>23</v>
      </c>
      <c r="D33" s="188" t="s">
        <v>18</v>
      </c>
      <c r="E33" s="188" t="s">
        <v>12</v>
      </c>
      <c r="F33" s="188" t="s">
        <v>19</v>
      </c>
      <c r="G33" s="188" t="s">
        <v>20</v>
      </c>
      <c r="H33" s="188" t="s">
        <v>162</v>
      </c>
      <c r="I33" s="408" t="s">
        <v>163</v>
      </c>
      <c r="J33" s="389" t="s">
        <v>166</v>
      </c>
    </row>
    <row r="34" spans="1:10" s="166" customFormat="1" ht="15">
      <c r="A34" s="388" t="s">
        <v>34</v>
      </c>
      <c r="B34" s="409">
        <f t="shared" ref="B34:J34" si="1">SUM(B11/_wdp2009)</f>
        <v>1.0285714285714285E-2</v>
      </c>
      <c r="C34" s="409">
        <f t="shared" si="1"/>
        <v>6.1714285714285712E-5</v>
      </c>
      <c r="D34" s="409">
        <f t="shared" si="1"/>
        <v>8.6399999999999984E-3</v>
      </c>
      <c r="E34" s="409">
        <f t="shared" si="1"/>
        <v>7.8171428571428554E-4</v>
      </c>
      <c r="F34" s="409">
        <f t="shared" si="1"/>
        <v>5.657142857142856E-4</v>
      </c>
      <c r="G34" s="409">
        <f t="shared" si="1"/>
        <v>1.9439999999999998E-4</v>
      </c>
      <c r="H34" s="409">
        <f t="shared" si="1"/>
        <v>3.2914285714285717E-4</v>
      </c>
      <c r="I34" s="409">
        <f t="shared" si="1"/>
        <v>5.1428571428571423E-8</v>
      </c>
      <c r="J34" s="410">
        <f t="shared" si="1"/>
        <v>1.0386514285714285E-2</v>
      </c>
    </row>
    <row r="35" spans="1:10" s="176" customFormat="1">
      <c r="A35" s="245" t="s">
        <v>35</v>
      </c>
      <c r="B35" s="411">
        <f t="shared" ref="B35:J36" si="2">SUM(B12/_wdp2009)</f>
        <v>0</v>
      </c>
      <c r="C35" s="411">
        <f t="shared" si="2"/>
        <v>0</v>
      </c>
      <c r="D35" s="411">
        <f t="shared" si="2"/>
        <v>0</v>
      </c>
      <c r="E35" s="411">
        <f t="shared" si="2"/>
        <v>0</v>
      </c>
      <c r="F35" s="411">
        <f t="shared" si="2"/>
        <v>0</v>
      </c>
      <c r="G35" s="411">
        <f t="shared" si="2"/>
        <v>0</v>
      </c>
      <c r="H35" s="411">
        <f t="shared" si="2"/>
        <v>0</v>
      </c>
      <c r="I35" s="411">
        <f t="shared" si="2"/>
        <v>0</v>
      </c>
      <c r="J35" s="412">
        <f t="shared" si="2"/>
        <v>0</v>
      </c>
    </row>
    <row r="36" spans="1:10" s="176" customFormat="1">
      <c r="A36" s="245" t="s">
        <v>186</v>
      </c>
      <c r="B36" s="411">
        <f t="shared" si="2"/>
        <v>0</v>
      </c>
      <c r="C36" s="411">
        <f t="shared" si="2"/>
        <v>0</v>
      </c>
      <c r="D36" s="411">
        <f t="shared" si="2"/>
        <v>0</v>
      </c>
      <c r="E36" s="411">
        <f t="shared" si="2"/>
        <v>0</v>
      </c>
      <c r="F36" s="411">
        <f t="shared" si="2"/>
        <v>0</v>
      </c>
      <c r="G36" s="411">
        <f t="shared" si="2"/>
        <v>0</v>
      </c>
      <c r="H36" s="411">
        <f t="shared" si="2"/>
        <v>0</v>
      </c>
      <c r="I36" s="411">
        <f t="shared" si="2"/>
        <v>0</v>
      </c>
      <c r="J36" s="412">
        <f t="shared" si="2"/>
        <v>0</v>
      </c>
    </row>
    <row r="37" spans="1:10">
      <c r="A37" s="245" t="s">
        <v>36</v>
      </c>
      <c r="B37" s="413"/>
      <c r="C37" s="413"/>
      <c r="D37" s="413"/>
      <c r="E37" s="411">
        <f>SUM(E14/_wdp2009)</f>
        <v>0</v>
      </c>
      <c r="F37" s="413"/>
      <c r="G37" s="413"/>
      <c r="H37" s="413"/>
      <c r="I37" s="413"/>
      <c r="J37" s="414"/>
    </row>
    <row r="38" spans="1:10">
      <c r="A38" s="245" t="s">
        <v>37</v>
      </c>
      <c r="B38" s="413"/>
      <c r="C38" s="413"/>
      <c r="D38" s="413"/>
      <c r="E38" s="411">
        <f>SUM(E15/_wdp2009)</f>
        <v>0</v>
      </c>
      <c r="F38" s="413"/>
      <c r="G38" s="413"/>
      <c r="H38" s="413"/>
      <c r="I38" s="413"/>
      <c r="J38" s="414"/>
    </row>
    <row r="39" spans="1:10">
      <c r="A39" s="245" t="s">
        <v>156</v>
      </c>
      <c r="B39" s="413"/>
      <c r="C39" s="413"/>
      <c r="D39" s="413"/>
      <c r="E39" s="413"/>
      <c r="F39" s="411">
        <f t="shared" ref="F39:G43" si="3">SUM(F16/_wdp2009)</f>
        <v>0</v>
      </c>
      <c r="G39" s="411">
        <f t="shared" si="3"/>
        <v>0</v>
      </c>
      <c r="H39" s="413"/>
      <c r="I39" s="413"/>
      <c r="J39" s="414"/>
    </row>
    <row r="40" spans="1:10">
      <c r="A40" s="245" t="s">
        <v>155</v>
      </c>
      <c r="B40" s="413"/>
      <c r="C40" s="413"/>
      <c r="D40" s="413"/>
      <c r="E40" s="413"/>
      <c r="F40" s="411">
        <f t="shared" si="3"/>
        <v>0</v>
      </c>
      <c r="G40" s="411">
        <f t="shared" si="3"/>
        <v>0</v>
      </c>
      <c r="H40" s="413"/>
      <c r="I40" s="413"/>
      <c r="J40" s="414"/>
    </row>
    <row r="41" spans="1:10">
      <c r="A41" s="245" t="s">
        <v>161</v>
      </c>
      <c r="B41" s="413"/>
      <c r="C41" s="413"/>
      <c r="D41" s="413"/>
      <c r="E41" s="413"/>
      <c r="F41" s="411">
        <f t="shared" si="3"/>
        <v>0</v>
      </c>
      <c r="G41" s="411">
        <f t="shared" si="3"/>
        <v>0</v>
      </c>
      <c r="H41" s="413"/>
      <c r="I41" s="413"/>
      <c r="J41" s="414"/>
    </row>
    <row r="42" spans="1:10">
      <c r="A42" s="245" t="s">
        <v>121</v>
      </c>
      <c r="B42" s="413"/>
      <c r="C42" s="413"/>
      <c r="D42" s="413"/>
      <c r="E42" s="413"/>
      <c r="F42" s="415">
        <f t="shared" si="3"/>
        <v>0</v>
      </c>
      <c r="G42" s="411">
        <f t="shared" si="3"/>
        <v>0</v>
      </c>
      <c r="H42" s="413"/>
      <c r="I42" s="413"/>
      <c r="J42" s="414"/>
    </row>
    <row r="43" spans="1:10">
      <c r="A43" s="245" t="s">
        <v>118</v>
      </c>
      <c r="B43" s="413"/>
      <c r="C43" s="413"/>
      <c r="D43" s="413"/>
      <c r="E43" s="413"/>
      <c r="F43" s="415">
        <f t="shared" si="3"/>
        <v>0</v>
      </c>
      <c r="G43" s="415">
        <f t="shared" si="3"/>
        <v>0</v>
      </c>
      <c r="H43" s="413"/>
      <c r="I43" s="413"/>
      <c r="J43" s="414"/>
    </row>
    <row r="44" spans="1:10">
      <c r="A44" s="245" t="s">
        <v>149</v>
      </c>
      <c r="B44" s="413"/>
      <c r="C44" s="413"/>
      <c r="D44" s="413"/>
      <c r="E44" s="413"/>
      <c r="F44" s="415">
        <f t="shared" ref="F44:G49" si="4">SUM(F26/_wdp2009)</f>
        <v>0</v>
      </c>
      <c r="G44" s="415">
        <f t="shared" si="4"/>
        <v>0</v>
      </c>
      <c r="H44" s="413"/>
      <c r="I44" s="413"/>
      <c r="J44" s="414"/>
    </row>
    <row r="45" spans="1:10">
      <c r="A45" s="245" t="s">
        <v>150</v>
      </c>
      <c r="B45" s="413"/>
      <c r="C45" s="413"/>
      <c r="D45" s="413"/>
      <c r="E45" s="413"/>
      <c r="F45" s="415">
        <f t="shared" si="4"/>
        <v>0</v>
      </c>
      <c r="G45" s="415">
        <f t="shared" si="4"/>
        <v>0</v>
      </c>
      <c r="H45" s="413"/>
      <c r="I45" s="413"/>
      <c r="J45" s="414"/>
    </row>
    <row r="46" spans="1:10">
      <c r="A46" s="245" t="s">
        <v>151</v>
      </c>
      <c r="B46" s="413"/>
      <c r="C46" s="413"/>
      <c r="D46" s="413"/>
      <c r="E46" s="413"/>
      <c r="F46" s="415">
        <f t="shared" si="4"/>
        <v>5.657142857142856E-4</v>
      </c>
      <c r="G46" s="415">
        <f t="shared" si="4"/>
        <v>1.9439999999999998E-4</v>
      </c>
      <c r="H46" s="413"/>
      <c r="I46" s="413"/>
      <c r="J46" s="414"/>
    </row>
    <row r="47" spans="1:10">
      <c r="A47" s="245" t="s">
        <v>152</v>
      </c>
      <c r="B47" s="413"/>
      <c r="C47" s="413"/>
      <c r="D47" s="413"/>
      <c r="E47" s="413"/>
      <c r="F47" s="415">
        <f t="shared" si="4"/>
        <v>0</v>
      </c>
      <c r="G47" s="415">
        <f t="shared" si="4"/>
        <v>0</v>
      </c>
      <c r="H47" s="413"/>
      <c r="I47" s="413"/>
      <c r="J47" s="414"/>
    </row>
    <row r="48" spans="1:10">
      <c r="A48" s="245" t="s">
        <v>153</v>
      </c>
      <c r="B48" s="413"/>
      <c r="C48" s="413"/>
      <c r="D48" s="413"/>
      <c r="E48" s="413"/>
      <c r="F48" s="415">
        <f t="shared" si="4"/>
        <v>2.828571428571428E-7</v>
      </c>
      <c r="G48" s="415">
        <f t="shared" si="4"/>
        <v>9.7199999999999984E-8</v>
      </c>
      <c r="H48" s="413"/>
      <c r="I48" s="413"/>
      <c r="J48" s="414"/>
    </row>
    <row r="49" spans="1:10">
      <c r="A49" s="245" t="s">
        <v>154</v>
      </c>
      <c r="B49" s="413"/>
      <c r="C49" s="413"/>
      <c r="D49" s="413"/>
      <c r="E49" s="413"/>
      <c r="F49" s="411">
        <f t="shared" si="4"/>
        <v>0</v>
      </c>
      <c r="G49" s="411">
        <f t="shared" si="4"/>
        <v>0</v>
      </c>
      <c r="H49" s="413"/>
      <c r="I49" s="413"/>
      <c r="J49" s="414"/>
    </row>
    <row r="50" spans="1:10" ht="13.5" thickBot="1">
      <c r="A50" s="245" t="s">
        <v>38</v>
      </c>
      <c r="B50" s="416"/>
      <c r="C50" s="416"/>
      <c r="D50" s="416"/>
      <c r="E50" s="416"/>
      <c r="F50" s="417"/>
      <c r="G50" s="417"/>
      <c r="H50" s="416"/>
      <c r="I50" s="416"/>
      <c r="J50" s="418"/>
    </row>
    <row r="51" spans="1:10" ht="14.25" thickTop="1" thickBot="1">
      <c r="A51" s="246" t="s">
        <v>39</v>
      </c>
      <c r="B51" s="419">
        <f t="shared" ref="B51:G51" si="5">SUM(B34:B50)</f>
        <v>1.0285714285714285E-2</v>
      </c>
      <c r="C51" s="419">
        <f t="shared" si="5"/>
        <v>6.1714285714285712E-5</v>
      </c>
      <c r="D51" s="419">
        <f t="shared" si="5"/>
        <v>8.6399999999999984E-3</v>
      </c>
      <c r="E51" s="419">
        <f t="shared" si="5"/>
        <v>7.8171428571428554E-4</v>
      </c>
      <c r="F51" s="419">
        <f t="shared" si="5"/>
        <v>1.1317114285714284E-3</v>
      </c>
      <c r="G51" s="419">
        <f t="shared" si="5"/>
        <v>3.8889719999999999E-4</v>
      </c>
      <c r="H51" s="419">
        <f>SUM(H34:H50)</f>
        <v>3.2914285714285717E-4</v>
      </c>
      <c r="I51" s="419">
        <f>SUM(I34:I50)</f>
        <v>5.1428571428571423E-8</v>
      </c>
      <c r="J51" s="420">
        <f>SUM(J34:J50)</f>
        <v>1.0386514285714285E-2</v>
      </c>
    </row>
    <row r="52" spans="1:10">
      <c r="A52" s="177"/>
      <c r="B52" s="178"/>
      <c r="C52" s="178"/>
      <c r="D52" s="178"/>
      <c r="E52" s="178"/>
      <c r="F52" s="178"/>
      <c r="G52" s="178"/>
    </row>
    <row r="53" spans="1:10">
      <c r="A53" s="177"/>
      <c r="B53" s="178"/>
      <c r="C53" s="178"/>
      <c r="D53" s="178"/>
      <c r="E53" s="178"/>
      <c r="F53" s="178"/>
      <c r="G53" s="178"/>
    </row>
    <row r="54" spans="1:10">
      <c r="A54" s="177"/>
      <c r="B54" s="178"/>
      <c r="C54" s="178"/>
      <c r="D54" s="178"/>
      <c r="E54" s="178"/>
      <c r="F54" s="178"/>
      <c r="G54" s="178"/>
    </row>
    <row r="55" spans="1:10" ht="16.5" thickBot="1">
      <c r="A55" s="530" t="s">
        <v>110</v>
      </c>
      <c r="B55" s="530"/>
      <c r="C55" s="530"/>
      <c r="D55" s="530"/>
      <c r="E55" s="530"/>
      <c r="F55" s="530"/>
      <c r="G55" s="530"/>
    </row>
    <row r="56" spans="1:10" ht="15" thickBot="1">
      <c r="A56" s="187" t="s">
        <v>33</v>
      </c>
      <c r="B56" s="188" t="s">
        <v>22</v>
      </c>
      <c r="C56" s="188" t="s">
        <v>23</v>
      </c>
      <c r="D56" s="188" t="s">
        <v>18</v>
      </c>
      <c r="E56" s="188" t="s">
        <v>12</v>
      </c>
      <c r="F56" s="188" t="s">
        <v>19</v>
      </c>
      <c r="G56" s="188" t="s">
        <v>20</v>
      </c>
      <c r="H56" s="188" t="s">
        <v>162</v>
      </c>
      <c r="I56" s="408" t="s">
        <v>163</v>
      </c>
      <c r="J56" s="389" t="s">
        <v>166</v>
      </c>
    </row>
    <row r="57" spans="1:10" s="166" customFormat="1" ht="15">
      <c r="A57" s="388" t="s">
        <v>34</v>
      </c>
      <c r="B57" s="409">
        <f t="shared" ref="B57:J57" si="6">SUM(B11/(_dpw2009*_hpd2009*_wpy2009))</f>
        <v>4.2857142857142855E-4</v>
      </c>
      <c r="C57" s="409">
        <f t="shared" si="6"/>
        <v>2.5714285714285716E-6</v>
      </c>
      <c r="D57" s="409">
        <f t="shared" si="6"/>
        <v>3.5999999999999991E-4</v>
      </c>
      <c r="E57" s="409">
        <f t="shared" si="6"/>
        <v>3.2571428571428566E-5</v>
      </c>
      <c r="F57" s="409">
        <f t="shared" si="6"/>
        <v>2.3571428571428565E-5</v>
      </c>
      <c r="G57" s="409">
        <f t="shared" si="6"/>
        <v>8.0999999999999987E-6</v>
      </c>
      <c r="H57" s="409">
        <f t="shared" si="6"/>
        <v>1.3714285714285716E-5</v>
      </c>
      <c r="I57" s="409">
        <f t="shared" si="6"/>
        <v>2.1428571428571425E-9</v>
      </c>
      <c r="J57" s="410">
        <f t="shared" si="6"/>
        <v>4.3277142857142854E-4</v>
      </c>
    </row>
    <row r="58" spans="1:10" s="176" customFormat="1">
      <c r="A58" s="245" t="s">
        <v>35</v>
      </c>
      <c r="B58" s="411">
        <f t="shared" ref="B58:J59" si="7">SUM(B12/(_dpw2009*_hpd2009*_wpy2009))</f>
        <v>0</v>
      </c>
      <c r="C58" s="411">
        <f t="shared" si="7"/>
        <v>0</v>
      </c>
      <c r="D58" s="411">
        <f t="shared" si="7"/>
        <v>0</v>
      </c>
      <c r="E58" s="411">
        <f t="shared" si="7"/>
        <v>0</v>
      </c>
      <c r="F58" s="411">
        <f t="shared" si="7"/>
        <v>0</v>
      </c>
      <c r="G58" s="411">
        <f t="shared" si="7"/>
        <v>0</v>
      </c>
      <c r="H58" s="411">
        <f t="shared" si="7"/>
        <v>0</v>
      </c>
      <c r="I58" s="411">
        <f t="shared" si="7"/>
        <v>0</v>
      </c>
      <c r="J58" s="412">
        <f t="shared" si="7"/>
        <v>0</v>
      </c>
    </row>
    <row r="59" spans="1:10" s="176" customFormat="1">
      <c r="A59" s="245" t="s">
        <v>186</v>
      </c>
      <c r="B59" s="411">
        <f t="shared" si="7"/>
        <v>0</v>
      </c>
      <c r="C59" s="411">
        <f t="shared" si="7"/>
        <v>0</v>
      </c>
      <c r="D59" s="411">
        <f t="shared" si="7"/>
        <v>0</v>
      </c>
      <c r="E59" s="411">
        <f t="shared" si="7"/>
        <v>0</v>
      </c>
      <c r="F59" s="411">
        <f t="shared" si="7"/>
        <v>0</v>
      </c>
      <c r="G59" s="411">
        <f t="shared" si="7"/>
        <v>0</v>
      </c>
      <c r="H59" s="411">
        <f t="shared" si="7"/>
        <v>0</v>
      </c>
      <c r="I59" s="411">
        <f t="shared" si="7"/>
        <v>0</v>
      </c>
      <c r="J59" s="412">
        <f t="shared" si="7"/>
        <v>0</v>
      </c>
    </row>
    <row r="60" spans="1:10">
      <c r="A60" s="245" t="s">
        <v>36</v>
      </c>
      <c r="B60" s="413"/>
      <c r="C60" s="413"/>
      <c r="D60" s="413"/>
      <c r="E60" s="411">
        <f>SUM(E14/(_dpw2009*_hpd2009*_wpy2009))</f>
        <v>0</v>
      </c>
      <c r="F60" s="413"/>
      <c r="G60" s="413"/>
      <c r="H60" s="413"/>
      <c r="I60" s="413"/>
      <c r="J60" s="414"/>
    </row>
    <row r="61" spans="1:10">
      <c r="A61" s="245" t="s">
        <v>37</v>
      </c>
      <c r="B61" s="413"/>
      <c r="C61" s="413"/>
      <c r="D61" s="413"/>
      <c r="E61" s="411">
        <f>SUM(E15/(_dpw2009*_hpd2009*_wpy2009))</f>
        <v>0</v>
      </c>
      <c r="F61" s="413"/>
      <c r="G61" s="413"/>
      <c r="H61" s="413"/>
      <c r="I61" s="413"/>
      <c r="J61" s="414"/>
    </row>
    <row r="62" spans="1:10">
      <c r="A62" s="245" t="s">
        <v>156</v>
      </c>
      <c r="B62" s="413"/>
      <c r="C62" s="413"/>
      <c r="D62" s="413"/>
      <c r="E62" s="413"/>
      <c r="F62" s="411">
        <f t="shared" ref="F62:G66" si="8">SUM(F16/(_dpw2009*_hpd2009*_wpy2009))</f>
        <v>0</v>
      </c>
      <c r="G62" s="411">
        <f t="shared" si="8"/>
        <v>0</v>
      </c>
      <c r="H62" s="413"/>
      <c r="I62" s="413"/>
      <c r="J62" s="414"/>
    </row>
    <row r="63" spans="1:10">
      <c r="A63" s="245" t="s">
        <v>155</v>
      </c>
      <c r="B63" s="413"/>
      <c r="C63" s="413"/>
      <c r="D63" s="413"/>
      <c r="E63" s="413"/>
      <c r="F63" s="411">
        <f t="shared" si="8"/>
        <v>0</v>
      </c>
      <c r="G63" s="411">
        <f t="shared" si="8"/>
        <v>0</v>
      </c>
      <c r="H63" s="413"/>
      <c r="I63" s="413"/>
      <c r="J63" s="414"/>
    </row>
    <row r="64" spans="1:10">
      <c r="A64" s="245" t="s">
        <v>161</v>
      </c>
      <c r="B64" s="413"/>
      <c r="C64" s="413"/>
      <c r="D64" s="413"/>
      <c r="E64" s="413"/>
      <c r="F64" s="411">
        <f t="shared" si="8"/>
        <v>0</v>
      </c>
      <c r="G64" s="411">
        <f t="shared" si="8"/>
        <v>0</v>
      </c>
      <c r="H64" s="413"/>
      <c r="I64" s="413"/>
      <c r="J64" s="414"/>
    </row>
    <row r="65" spans="1:10">
      <c r="A65" s="245" t="s">
        <v>121</v>
      </c>
      <c r="B65" s="413"/>
      <c r="C65" s="413"/>
      <c r="D65" s="413"/>
      <c r="E65" s="413"/>
      <c r="F65" s="415">
        <f t="shared" si="8"/>
        <v>0</v>
      </c>
      <c r="G65" s="411">
        <f t="shared" si="8"/>
        <v>0</v>
      </c>
      <c r="H65" s="413"/>
      <c r="I65" s="413"/>
      <c r="J65" s="414"/>
    </row>
    <row r="66" spans="1:10">
      <c r="A66" s="245" t="s">
        <v>118</v>
      </c>
      <c r="B66" s="413"/>
      <c r="C66" s="413"/>
      <c r="D66" s="413"/>
      <c r="E66" s="413"/>
      <c r="F66" s="415">
        <f t="shared" si="8"/>
        <v>0</v>
      </c>
      <c r="G66" s="415">
        <f t="shared" si="8"/>
        <v>0</v>
      </c>
      <c r="H66" s="413"/>
      <c r="I66" s="413"/>
      <c r="J66" s="414"/>
    </row>
    <row r="67" spans="1:10">
      <c r="A67" s="245" t="s">
        <v>149</v>
      </c>
      <c r="B67" s="413"/>
      <c r="C67" s="413"/>
      <c r="D67" s="413"/>
      <c r="E67" s="413"/>
      <c r="F67" s="415">
        <f t="shared" ref="F67:G72" si="9">SUM(F26/(_dpw2009*_hpd2009*_wpy2009))</f>
        <v>0</v>
      </c>
      <c r="G67" s="415">
        <f t="shared" si="9"/>
        <v>0</v>
      </c>
      <c r="H67" s="413"/>
      <c r="I67" s="413"/>
      <c r="J67" s="414"/>
    </row>
    <row r="68" spans="1:10">
      <c r="A68" s="245" t="s">
        <v>150</v>
      </c>
      <c r="B68" s="413"/>
      <c r="C68" s="413"/>
      <c r="D68" s="413"/>
      <c r="E68" s="413"/>
      <c r="F68" s="415">
        <f t="shared" si="9"/>
        <v>0</v>
      </c>
      <c r="G68" s="415">
        <f t="shared" si="9"/>
        <v>0</v>
      </c>
      <c r="H68" s="413"/>
      <c r="I68" s="413"/>
      <c r="J68" s="414"/>
    </row>
    <row r="69" spans="1:10">
      <c r="A69" s="245" t="s">
        <v>151</v>
      </c>
      <c r="B69" s="413"/>
      <c r="C69" s="413"/>
      <c r="D69" s="413"/>
      <c r="E69" s="413"/>
      <c r="F69" s="415">
        <f t="shared" si="9"/>
        <v>2.3571428571428565E-5</v>
      </c>
      <c r="G69" s="415">
        <f t="shared" si="9"/>
        <v>8.0999999999999987E-6</v>
      </c>
      <c r="H69" s="413"/>
      <c r="I69" s="413"/>
      <c r="J69" s="414"/>
    </row>
    <row r="70" spans="1:10">
      <c r="A70" s="245" t="s">
        <v>152</v>
      </c>
      <c r="B70" s="413"/>
      <c r="C70" s="413"/>
      <c r="D70" s="413"/>
      <c r="E70" s="413"/>
      <c r="F70" s="415">
        <f t="shared" si="9"/>
        <v>0</v>
      </c>
      <c r="G70" s="415">
        <f t="shared" si="9"/>
        <v>0</v>
      </c>
      <c r="H70" s="413"/>
      <c r="I70" s="413"/>
      <c r="J70" s="414"/>
    </row>
    <row r="71" spans="1:10">
      <c r="A71" s="245" t="s">
        <v>153</v>
      </c>
      <c r="B71" s="413"/>
      <c r="C71" s="413"/>
      <c r="D71" s="413"/>
      <c r="E71" s="413"/>
      <c r="F71" s="415">
        <f t="shared" si="9"/>
        <v>1.1785714285714283E-8</v>
      </c>
      <c r="G71" s="415">
        <f t="shared" si="9"/>
        <v>4.0499999999999999E-9</v>
      </c>
      <c r="H71" s="413"/>
      <c r="I71" s="413"/>
      <c r="J71" s="414"/>
    </row>
    <row r="72" spans="1:10">
      <c r="A72" s="245" t="s">
        <v>154</v>
      </c>
      <c r="B72" s="413"/>
      <c r="C72" s="413"/>
      <c r="D72" s="413"/>
      <c r="E72" s="413"/>
      <c r="F72" s="411">
        <f t="shared" si="9"/>
        <v>0</v>
      </c>
      <c r="G72" s="411">
        <f t="shared" si="9"/>
        <v>0</v>
      </c>
      <c r="H72" s="413"/>
      <c r="I72" s="413"/>
      <c r="J72" s="414"/>
    </row>
    <row r="73" spans="1:10" ht="13.5" thickBot="1">
      <c r="A73" s="245" t="s">
        <v>38</v>
      </c>
      <c r="B73" s="416"/>
      <c r="C73" s="416"/>
      <c r="D73" s="416"/>
      <c r="E73" s="416"/>
      <c r="F73" s="417"/>
      <c r="G73" s="417"/>
      <c r="H73" s="416"/>
      <c r="I73" s="416"/>
      <c r="J73" s="418"/>
    </row>
    <row r="74" spans="1:10" ht="14.25" thickTop="1" thickBot="1">
      <c r="A74" s="246" t="s">
        <v>39</v>
      </c>
      <c r="B74" s="419">
        <f t="shared" ref="B74:G74" si="10">SUM(B57:B73)</f>
        <v>4.2857142857142855E-4</v>
      </c>
      <c r="C74" s="419">
        <f t="shared" si="10"/>
        <v>2.5714285714285716E-6</v>
      </c>
      <c r="D74" s="419">
        <f t="shared" si="10"/>
        <v>3.5999999999999991E-4</v>
      </c>
      <c r="E74" s="419">
        <f t="shared" si="10"/>
        <v>3.2571428571428566E-5</v>
      </c>
      <c r="F74" s="419">
        <f t="shared" si="10"/>
        <v>4.715464285714284E-5</v>
      </c>
      <c r="G74" s="419">
        <f t="shared" si="10"/>
        <v>1.6204049999999996E-5</v>
      </c>
      <c r="H74" s="419">
        <f>SUM(H57:H73)</f>
        <v>1.3714285714285716E-5</v>
      </c>
      <c r="I74" s="419">
        <f>SUM(I57:I73)</f>
        <v>2.1428571428571425E-9</v>
      </c>
      <c r="J74" s="420">
        <f>SUM(J57:J73)</f>
        <v>4.3277142857142854E-4</v>
      </c>
    </row>
    <row r="75" spans="1:10" customFormat="1">
      <c r="I75" s="295"/>
      <c r="J75" s="295"/>
    </row>
    <row r="76" spans="1:10" customFormat="1">
      <c r="I76" s="295"/>
      <c r="J76" s="295"/>
    </row>
    <row r="77" spans="1:10" customFormat="1">
      <c r="I77" s="295"/>
      <c r="J77" s="295"/>
    </row>
    <row r="78" spans="1:10" customFormat="1">
      <c r="I78" s="295"/>
      <c r="J78" s="295"/>
    </row>
    <row r="79" spans="1:10" customFormat="1">
      <c r="I79" s="295"/>
      <c r="J79" s="295"/>
    </row>
    <row r="80" spans="1:10" customFormat="1">
      <c r="I80" s="295"/>
      <c r="J80" s="295"/>
    </row>
    <row r="81" spans="1:10" customFormat="1">
      <c r="I81" s="295"/>
      <c r="J81" s="295"/>
    </row>
    <row r="82" spans="1:10">
      <c r="A82" s="177"/>
      <c r="B82" s="178"/>
      <c r="C82" s="178"/>
      <c r="D82" s="178"/>
      <c r="E82" s="178"/>
      <c r="F82" s="178"/>
      <c r="G82" s="178"/>
    </row>
    <row r="84" spans="1:10" s="166" customFormat="1" ht="15">
      <c r="A84"/>
      <c r="B84"/>
      <c r="C84"/>
      <c r="D84"/>
      <c r="E84"/>
      <c r="F84"/>
      <c r="G84"/>
      <c r="H84"/>
      <c r="I84" s="290"/>
      <c r="J84" s="290"/>
    </row>
    <row r="85" spans="1:10" s="176" customFormat="1">
      <c r="A85"/>
      <c r="B85"/>
      <c r="C85"/>
      <c r="D85"/>
      <c r="E85"/>
      <c r="F85"/>
      <c r="G85"/>
      <c r="H85"/>
      <c r="I85" s="292"/>
      <c r="J85" s="292"/>
    </row>
    <row r="86" spans="1:10">
      <c r="A86"/>
      <c r="B86"/>
      <c r="C86"/>
      <c r="D86"/>
      <c r="E86"/>
      <c r="F86"/>
      <c r="G86"/>
      <c r="H86"/>
    </row>
    <row r="87" spans="1:10">
      <c r="A87"/>
      <c r="B87"/>
      <c r="C87"/>
      <c r="D87"/>
      <c r="E87"/>
      <c r="F87"/>
      <c r="G87"/>
      <c r="H87"/>
    </row>
    <row r="88" spans="1:10">
      <c r="A88"/>
      <c r="B88"/>
      <c r="C88"/>
      <c r="D88"/>
      <c r="E88"/>
      <c r="F88"/>
      <c r="G88"/>
      <c r="H88"/>
    </row>
    <row r="89" spans="1:10">
      <c r="A89"/>
      <c r="B89"/>
      <c r="C89"/>
      <c r="D89"/>
      <c r="E89"/>
      <c r="F89"/>
      <c r="G89"/>
      <c r="H89"/>
    </row>
    <row r="90" spans="1:10">
      <c r="A90"/>
      <c r="B90"/>
      <c r="C90"/>
      <c r="D90"/>
      <c r="E90"/>
      <c r="F90"/>
      <c r="G90"/>
      <c r="H90"/>
    </row>
    <row r="91" spans="1:10">
      <c r="A91"/>
      <c r="B91"/>
      <c r="C91"/>
      <c r="D91"/>
      <c r="E91"/>
      <c r="F91"/>
      <c r="G91"/>
      <c r="H91"/>
    </row>
    <row r="92" spans="1:10">
      <c r="A92"/>
      <c r="B92"/>
      <c r="C92"/>
      <c r="D92"/>
      <c r="E92"/>
      <c r="F92"/>
      <c r="G92"/>
      <c r="H92"/>
    </row>
    <row r="93" spans="1:10">
      <c r="A93"/>
      <c r="B93"/>
      <c r="C93"/>
      <c r="D93"/>
      <c r="E93"/>
      <c r="F93"/>
      <c r="G93"/>
      <c r="H93"/>
    </row>
    <row r="94" spans="1:10">
      <c r="A94"/>
      <c r="B94"/>
      <c r="C94"/>
      <c r="D94"/>
      <c r="E94"/>
      <c r="F94"/>
      <c r="G94"/>
      <c r="H94"/>
    </row>
    <row r="95" spans="1:10">
      <c r="A95"/>
      <c r="B95"/>
      <c r="C95"/>
      <c r="D95"/>
      <c r="E95"/>
      <c r="F95"/>
      <c r="G95"/>
      <c r="H95"/>
    </row>
    <row r="96" spans="1:10">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sheetData>
  <mergeCells count="2">
    <mergeCell ref="A32:G32"/>
    <mergeCell ref="A55:G55"/>
  </mergeCells>
  <phoneticPr fontId="0" type="noConversion"/>
  <printOptions horizontalCentered="1"/>
  <pageMargins left="0.25" right="0.25" top="1" bottom="0.5" header="0.5" footer="0.5"/>
  <pageSetup orientation="portrait" r:id="rId1"/>
  <headerFooter alignWithMargins="0">
    <oddFooter>&amp;L&amp;"Arial,Bold"&amp;A&amp;R&amp;"Arial,Bold"&amp;12&amp;D</oddFooter>
  </headerFooter>
</worksheet>
</file>

<file path=xl/worksheets/sheet5.xml><?xml version="1.0" encoding="utf-8"?>
<worksheet xmlns="http://schemas.openxmlformats.org/spreadsheetml/2006/main" xmlns:r="http://schemas.openxmlformats.org/officeDocument/2006/relationships">
  <sheetPr codeName="Sheet1611">
    <pageSetUpPr autoPageBreaks="0" fitToPage="1"/>
  </sheetPr>
  <dimension ref="A1:N112"/>
  <sheetViews>
    <sheetView showGridLines="0" workbookViewId="0"/>
  </sheetViews>
  <sheetFormatPr defaultColWidth="7.5703125" defaultRowHeight="12.75"/>
  <cols>
    <col min="1" max="1" width="26.140625" style="179" customWidth="1"/>
    <col min="2" max="10" width="10.85546875" style="163" customWidth="1"/>
    <col min="11" max="16384" width="7.5703125" style="163"/>
  </cols>
  <sheetData>
    <row r="1" spans="1:10" ht="18">
      <c r="A1" s="161" t="s">
        <v>32</v>
      </c>
      <c r="B1" s="162"/>
      <c r="C1" s="162"/>
      <c r="D1" s="162"/>
      <c r="E1" s="162"/>
      <c r="F1" s="162"/>
      <c r="G1" s="162"/>
    </row>
    <row r="2" spans="1:10" s="166" customFormat="1" ht="15">
      <c r="A2" s="165"/>
      <c r="B2" s="165"/>
      <c r="C2" s="165"/>
      <c r="D2" s="165"/>
      <c r="E2" s="165"/>
      <c r="F2" s="165"/>
      <c r="G2" s="165"/>
    </row>
    <row r="3" spans="1:10" s="169" customFormat="1" ht="15.75">
      <c r="A3" s="167" t="s">
        <v>25</v>
      </c>
      <c r="B3" s="171" t="str">
        <f>ActualOrPotential</f>
        <v>Actual</v>
      </c>
      <c r="C3" s="168"/>
      <c r="D3" s="172"/>
      <c r="E3" s="170" t="s">
        <v>26</v>
      </c>
      <c r="F3" s="171" t="str">
        <f>Plant</f>
        <v>Anytown</v>
      </c>
      <c r="G3" s="171"/>
      <c r="I3" s="296"/>
      <c r="J3" s="296"/>
    </row>
    <row r="4" spans="1:10" s="169" customFormat="1" ht="15.75">
      <c r="A4" s="167" t="s">
        <v>27</v>
      </c>
      <c r="B4" s="171">
        <v>2010</v>
      </c>
      <c r="C4" s="168"/>
      <c r="D4" s="172"/>
      <c r="E4" s="170" t="s">
        <v>28</v>
      </c>
      <c r="F4" s="171">
        <f>PlantNumber</f>
        <v>99</v>
      </c>
      <c r="G4" s="171"/>
      <c r="I4" s="296"/>
      <c r="J4" s="296"/>
    </row>
    <row r="5" spans="1:10" s="172" customFormat="1" ht="15.75">
      <c r="A5" s="170"/>
      <c r="B5" s="171"/>
      <c r="C5" s="168"/>
      <c r="E5" s="170"/>
      <c r="F5" s="171"/>
      <c r="G5" s="171"/>
      <c r="I5" s="306"/>
      <c r="J5" s="306"/>
    </row>
    <row r="6" spans="1:10" s="169" customFormat="1" ht="15.75">
      <c r="A6" s="167" t="s">
        <v>109</v>
      </c>
      <c r="B6" s="171">
        <v>350</v>
      </c>
      <c r="C6" s="172"/>
      <c r="D6" s="168"/>
      <c r="E6" s="170" t="s">
        <v>29</v>
      </c>
      <c r="F6" s="171">
        <v>24</v>
      </c>
      <c r="G6" s="171"/>
      <c r="I6" s="296"/>
      <c r="J6" s="296"/>
    </row>
    <row r="7" spans="1:10" s="169" customFormat="1" ht="15.75">
      <c r="A7" s="167" t="s">
        <v>30</v>
      </c>
      <c r="B7" s="171">
        <v>7</v>
      </c>
      <c r="C7" s="172"/>
      <c r="D7" s="168"/>
      <c r="E7" s="170" t="s">
        <v>31</v>
      </c>
      <c r="F7" s="171">
        <v>50</v>
      </c>
      <c r="G7" s="171"/>
      <c r="I7" s="296"/>
      <c r="J7" s="296"/>
    </row>
    <row r="8" spans="1:10" s="166" customFormat="1" ht="15">
      <c r="A8" s="165"/>
      <c r="B8" s="165"/>
      <c r="C8" s="165"/>
      <c r="D8" s="165"/>
      <c r="E8" s="165"/>
      <c r="F8" s="165"/>
      <c r="G8" s="165"/>
      <c r="I8" s="297"/>
      <c r="J8" s="297"/>
    </row>
    <row r="9" spans="1:10" s="166" customFormat="1" ht="16.5" thickBot="1">
      <c r="A9" s="174" t="s">
        <v>40</v>
      </c>
      <c r="B9" s="175"/>
      <c r="C9" s="175"/>
      <c r="D9" s="175"/>
      <c r="E9" s="175"/>
      <c r="F9" s="175"/>
      <c r="G9" s="175"/>
      <c r="I9" s="297"/>
      <c r="J9" s="297"/>
    </row>
    <row r="10" spans="1:10" s="176" customFormat="1" ht="15" thickBot="1">
      <c r="A10" s="187" t="s">
        <v>33</v>
      </c>
      <c r="B10" s="188" t="s">
        <v>22</v>
      </c>
      <c r="C10" s="188" t="s">
        <v>23</v>
      </c>
      <c r="D10" s="188" t="s">
        <v>18</v>
      </c>
      <c r="E10" s="188" t="s">
        <v>12</v>
      </c>
      <c r="F10" s="188" t="s">
        <v>19</v>
      </c>
      <c r="G10" s="188" t="s">
        <v>20</v>
      </c>
      <c r="H10" s="188" t="s">
        <v>162</v>
      </c>
      <c r="I10" s="408" t="s">
        <v>163</v>
      </c>
      <c r="J10" s="389" t="s">
        <v>166</v>
      </c>
    </row>
    <row r="11" spans="1:10">
      <c r="A11" s="388" t="s">
        <v>34</v>
      </c>
      <c r="B11" s="409">
        <f>+'Natural Gas'!E43</f>
        <v>0</v>
      </c>
      <c r="C11" s="409">
        <f>+'Natural Gas'!F43</f>
        <v>0</v>
      </c>
      <c r="D11" s="409">
        <f>+'Natural Gas'!G43</f>
        <v>0</v>
      </c>
      <c r="E11" s="409">
        <f>+'Natural Gas'!H43</f>
        <v>0</v>
      </c>
      <c r="F11" s="409">
        <f>+'Natural Gas'!I43</f>
        <v>0</v>
      </c>
      <c r="G11" s="409">
        <f>+'Natural Gas'!J43</f>
        <v>0</v>
      </c>
      <c r="H11" s="409">
        <f>+'Natural Gas'!K43</f>
        <v>0</v>
      </c>
      <c r="I11" s="409">
        <f>+'Natural Gas'!L43</f>
        <v>0</v>
      </c>
      <c r="J11" s="410">
        <f>+'Natural Gas'!M43</f>
        <v>0</v>
      </c>
    </row>
    <row r="12" spans="1:10">
      <c r="A12" s="245" t="s">
        <v>35</v>
      </c>
      <c r="B12" s="411">
        <f>+'Fuel Oil'!E43</f>
        <v>0</v>
      </c>
      <c r="C12" s="411">
        <f>+'Fuel Oil'!F43</f>
        <v>0</v>
      </c>
      <c r="D12" s="411">
        <f>+'Fuel Oil'!G43</f>
        <v>0</v>
      </c>
      <c r="E12" s="411">
        <f>+'Fuel Oil'!H43</f>
        <v>0</v>
      </c>
      <c r="F12" s="411">
        <f>+'Fuel Oil'!I43</f>
        <v>0</v>
      </c>
      <c r="G12" s="411">
        <f>+'Fuel Oil'!J43</f>
        <v>0</v>
      </c>
      <c r="H12" s="411">
        <f>+'Fuel Oil'!K43</f>
        <v>0</v>
      </c>
      <c r="I12" s="411">
        <f>+'Fuel Oil'!L43</f>
        <v>0</v>
      </c>
      <c r="J12" s="412">
        <f>+'Fuel Oil'!M43</f>
        <v>0</v>
      </c>
    </row>
    <row r="13" spans="1:10">
      <c r="A13" s="245" t="s">
        <v>186</v>
      </c>
      <c r="B13" s="411">
        <f>+Propane!E43</f>
        <v>0</v>
      </c>
      <c r="C13" s="411">
        <f>+Propane!F43</f>
        <v>0</v>
      </c>
      <c r="D13" s="411">
        <f>+Propane!G43</f>
        <v>0</v>
      </c>
      <c r="E13" s="411">
        <f>+Propane!H43</f>
        <v>0</v>
      </c>
      <c r="F13" s="411">
        <f>+Propane!I43</f>
        <v>0</v>
      </c>
      <c r="G13" s="411">
        <f>+Propane!J43</f>
        <v>0</v>
      </c>
      <c r="H13" s="411">
        <f>+Propane!K43</f>
        <v>0</v>
      </c>
      <c r="I13" s="411">
        <f>+Propane!L43</f>
        <v>0</v>
      </c>
      <c r="J13" s="412">
        <f>+Propane!M43</f>
        <v>0</v>
      </c>
    </row>
    <row r="14" spans="1:10">
      <c r="A14" s="245" t="s">
        <v>36</v>
      </c>
      <c r="B14" s="413"/>
      <c r="C14" s="413"/>
      <c r="D14" s="413"/>
      <c r="E14" s="411">
        <f>SUM('Baled Material'!H50)</f>
        <v>0</v>
      </c>
      <c r="F14" s="413"/>
      <c r="G14" s="413"/>
      <c r="H14" s="413"/>
      <c r="I14" s="413"/>
      <c r="J14" s="414"/>
    </row>
    <row r="15" spans="1:10">
      <c r="A15" s="245" t="s">
        <v>37</v>
      </c>
      <c r="B15" s="413"/>
      <c r="C15" s="413"/>
      <c r="D15" s="413"/>
      <c r="E15" s="411">
        <f>SUM(Starch!F51)</f>
        <v>0</v>
      </c>
      <c r="F15" s="413"/>
      <c r="G15" s="413"/>
      <c r="H15" s="413"/>
      <c r="I15" s="413"/>
      <c r="J15" s="414"/>
    </row>
    <row r="16" spans="1:10">
      <c r="A16" s="245" t="s">
        <v>156</v>
      </c>
      <c r="B16" s="413"/>
      <c r="C16" s="413"/>
      <c r="D16" s="413"/>
      <c r="E16" s="413"/>
      <c r="F16" s="411">
        <f>SUM('Ink Supplier #1'!I87)</f>
        <v>0</v>
      </c>
      <c r="G16" s="411">
        <f>SUM('Ink Supplier #1'!J87)</f>
        <v>0</v>
      </c>
      <c r="H16" s="413"/>
      <c r="I16" s="413"/>
      <c r="J16" s="414"/>
    </row>
    <row r="17" spans="1:14">
      <c r="A17" s="245" t="s">
        <v>155</v>
      </c>
      <c r="B17" s="413"/>
      <c r="C17" s="413"/>
      <c r="D17" s="413"/>
      <c r="E17" s="413"/>
      <c r="F17" s="411">
        <f>SUM('Ink Supplier #2'!I87)</f>
        <v>0</v>
      </c>
      <c r="G17" s="411">
        <f>SUM('Ink Supplier #2'!J87)</f>
        <v>0</v>
      </c>
      <c r="H17" s="413"/>
      <c r="I17" s="413"/>
      <c r="J17" s="414"/>
    </row>
    <row r="18" spans="1:14">
      <c r="A18" s="245" t="s">
        <v>161</v>
      </c>
      <c r="B18" s="413"/>
      <c r="C18" s="413"/>
      <c r="D18" s="413"/>
      <c r="E18" s="413"/>
      <c r="F18" s="411">
        <f>SUM('Adhesive Supplier # 1'!I87)</f>
        <v>0</v>
      </c>
      <c r="G18" s="411">
        <f>SUM('Adhesive Supplier # 1'!J87)</f>
        <v>0</v>
      </c>
      <c r="H18" s="413"/>
      <c r="I18" s="413"/>
      <c r="J18" s="414"/>
    </row>
    <row r="19" spans="1:14">
      <c r="A19" s="245" t="s">
        <v>121</v>
      </c>
      <c r="B19" s="413"/>
      <c r="C19" s="413"/>
      <c r="D19" s="413"/>
      <c r="E19" s="413"/>
      <c r="F19" s="415">
        <f>SUM(Misc1!I87)</f>
        <v>0</v>
      </c>
      <c r="G19" s="411">
        <f>SUM(Misc1!J87)</f>
        <v>0</v>
      </c>
      <c r="H19" s="413"/>
      <c r="I19" s="413"/>
      <c r="J19" s="414"/>
    </row>
    <row r="20" spans="1:14">
      <c r="A20" s="245" t="s">
        <v>118</v>
      </c>
      <c r="B20" s="413"/>
      <c r="C20" s="413"/>
      <c r="D20" s="413"/>
      <c r="E20" s="413"/>
      <c r="F20" s="415">
        <f>SUM(Misc2!I87)</f>
        <v>0</v>
      </c>
      <c r="G20" s="415">
        <f>SUM(Misc2!J87)</f>
        <v>0</v>
      </c>
      <c r="H20" s="413"/>
      <c r="I20" s="413"/>
      <c r="J20" s="414"/>
    </row>
    <row r="21" spans="1:14">
      <c r="A21" s="245" t="s">
        <v>149</v>
      </c>
      <c r="B21" s="413"/>
      <c r="C21" s="413"/>
      <c r="D21" s="413"/>
      <c r="E21" s="413"/>
      <c r="F21" s="415">
        <f>SUM(Misc3!I87)</f>
        <v>0</v>
      </c>
      <c r="G21" s="415">
        <f>SUM(Misc3!J87)</f>
        <v>0</v>
      </c>
      <c r="H21" s="413"/>
      <c r="I21" s="413"/>
      <c r="J21" s="414"/>
    </row>
    <row r="22" spans="1:14">
      <c r="A22" s="245" t="s">
        <v>150</v>
      </c>
      <c r="B22" s="413"/>
      <c r="C22" s="413"/>
      <c r="D22" s="413"/>
      <c r="E22" s="413"/>
      <c r="F22" s="415">
        <f>SUM(Misc4!I87)</f>
        <v>0</v>
      </c>
      <c r="G22" s="415">
        <f>SUM(Misc4!J87)</f>
        <v>0</v>
      </c>
      <c r="H22" s="413"/>
      <c r="I22" s="413"/>
      <c r="J22" s="414"/>
    </row>
    <row r="23" spans="1:14">
      <c r="A23" s="245" t="s">
        <v>151</v>
      </c>
      <c r="B23" s="413"/>
      <c r="C23" s="413"/>
      <c r="D23" s="413"/>
      <c r="E23" s="413"/>
      <c r="F23" s="415">
        <f>SUM(Misc5!I87)</f>
        <v>0</v>
      </c>
      <c r="G23" s="415">
        <f>SUM(Misc5!J87)</f>
        <v>0</v>
      </c>
      <c r="H23" s="413"/>
      <c r="I23" s="413"/>
      <c r="J23" s="414"/>
    </row>
    <row r="24" spans="1:14">
      <c r="A24" s="245" t="s">
        <v>152</v>
      </c>
      <c r="B24" s="413"/>
      <c r="C24" s="413"/>
      <c r="D24" s="413"/>
      <c r="E24" s="413"/>
      <c r="F24" s="415">
        <f>SUM(Misc6!I87)</f>
        <v>0</v>
      </c>
      <c r="G24" s="415">
        <f>SUM(Misc6!J87)</f>
        <v>0</v>
      </c>
      <c r="H24" s="413"/>
      <c r="I24" s="413"/>
      <c r="J24" s="414"/>
    </row>
    <row r="25" spans="1:14">
      <c r="A25" s="245" t="s">
        <v>153</v>
      </c>
      <c r="B25" s="413"/>
      <c r="C25" s="413"/>
      <c r="D25" s="413"/>
      <c r="E25" s="413"/>
      <c r="F25" s="415">
        <f>SUM(Misc7!I87)</f>
        <v>0</v>
      </c>
      <c r="G25" s="415">
        <f>SUM(Misc7!J87)</f>
        <v>0</v>
      </c>
      <c r="H25" s="413"/>
      <c r="I25" s="413"/>
      <c r="J25" s="414"/>
    </row>
    <row r="26" spans="1:14">
      <c r="A26" s="245" t="s">
        <v>154</v>
      </c>
      <c r="B26" s="413"/>
      <c r="C26" s="413"/>
      <c r="D26" s="413"/>
      <c r="E26" s="413"/>
      <c r="F26" s="411">
        <f>SUM(Misc8!I87)</f>
        <v>0</v>
      </c>
      <c r="G26" s="411">
        <f>SUM(Misc8!J87)</f>
        <v>0</v>
      </c>
      <c r="H26" s="413"/>
      <c r="I26" s="413"/>
      <c r="J26" s="414"/>
    </row>
    <row r="27" spans="1:14" ht="13.5" thickBot="1">
      <c r="A27" s="245" t="s">
        <v>38</v>
      </c>
      <c r="B27" s="416"/>
      <c r="C27" s="416"/>
      <c r="D27" s="416"/>
      <c r="E27" s="416"/>
      <c r="F27" s="417"/>
      <c r="G27" s="417"/>
      <c r="H27" s="416"/>
      <c r="I27" s="416"/>
      <c r="J27" s="418"/>
    </row>
    <row r="28" spans="1:14" ht="14.25" thickTop="1" thickBot="1">
      <c r="A28" s="246" t="s">
        <v>39</v>
      </c>
      <c r="B28" s="419">
        <f>SUM(B11:B27)</f>
        <v>0</v>
      </c>
      <c r="C28" s="419">
        <f>SUM(C11:C27)</f>
        <v>0</v>
      </c>
      <c r="D28" s="419">
        <f>SUM(D11:D27)</f>
        <v>0</v>
      </c>
      <c r="E28" s="419">
        <f>SUM(E11:E27)</f>
        <v>0</v>
      </c>
      <c r="F28" s="419">
        <f>SUM(F11:F27)-F27</f>
        <v>0</v>
      </c>
      <c r="G28" s="419">
        <f>SUM(G11:G27)-G27</f>
        <v>0</v>
      </c>
      <c r="H28" s="419">
        <f>SUM(H11:H27)-H27</f>
        <v>0</v>
      </c>
      <c r="I28" s="419">
        <f>SUM(I11:I27)-I27</f>
        <v>0</v>
      </c>
      <c r="J28" s="420">
        <f>SUM(J11:J27)-J27</f>
        <v>0</v>
      </c>
    </row>
    <row r="29" spans="1:14" ht="13.5" thickBot="1">
      <c r="B29" s="247"/>
      <c r="C29" s="247"/>
      <c r="D29" s="247"/>
      <c r="E29" s="247"/>
      <c r="F29" s="247"/>
      <c r="G29" s="247"/>
      <c r="H29" s="421"/>
      <c r="I29" s="421"/>
      <c r="J29" s="421"/>
    </row>
    <row r="30" spans="1:14" ht="13.5" thickBot="1">
      <c r="A30" s="314" t="s">
        <v>132</v>
      </c>
      <c r="B30" s="315">
        <f t="shared" ref="B30:G30" si="0">+B28/2000</f>
        <v>0</v>
      </c>
      <c r="C30" s="315">
        <f t="shared" si="0"/>
        <v>0</v>
      </c>
      <c r="D30" s="315">
        <f t="shared" si="0"/>
        <v>0</v>
      </c>
      <c r="E30" s="315">
        <f t="shared" si="0"/>
        <v>0</v>
      </c>
      <c r="F30" s="315">
        <f t="shared" si="0"/>
        <v>0</v>
      </c>
      <c r="G30" s="316">
        <f t="shared" si="0"/>
        <v>0</v>
      </c>
      <c r="H30" s="423">
        <f>+H28/2000</f>
        <v>0</v>
      </c>
      <c r="I30" s="423">
        <f>+I28/2000</f>
        <v>0</v>
      </c>
      <c r="J30" s="423">
        <f>+J28/2000</f>
        <v>0</v>
      </c>
      <c r="M30" s="294"/>
      <c r="N30" s="294"/>
    </row>
    <row r="31" spans="1:14">
      <c r="A31" s="177"/>
      <c r="B31" s="178"/>
      <c r="C31" s="178"/>
      <c r="D31" s="178"/>
      <c r="E31" s="178"/>
      <c r="F31" s="178"/>
      <c r="G31" s="178"/>
      <c r="I31" s="298"/>
      <c r="J31" s="298"/>
    </row>
    <row r="32" spans="1:14" ht="16.5" thickBot="1">
      <c r="A32" s="530" t="s">
        <v>41</v>
      </c>
      <c r="B32" s="530"/>
      <c r="C32" s="530"/>
      <c r="D32" s="530"/>
      <c r="E32" s="530"/>
      <c r="F32" s="530"/>
      <c r="G32" s="530"/>
      <c r="I32" s="298"/>
      <c r="J32" s="298"/>
    </row>
    <row r="33" spans="1:10" ht="15" thickBot="1">
      <c r="A33" s="187" t="s">
        <v>33</v>
      </c>
      <c r="B33" s="188" t="s">
        <v>22</v>
      </c>
      <c r="C33" s="188" t="s">
        <v>23</v>
      </c>
      <c r="D33" s="188" t="s">
        <v>18</v>
      </c>
      <c r="E33" s="188" t="s">
        <v>12</v>
      </c>
      <c r="F33" s="188" t="s">
        <v>19</v>
      </c>
      <c r="G33" s="188" t="s">
        <v>20</v>
      </c>
      <c r="H33" s="188" t="s">
        <v>162</v>
      </c>
      <c r="I33" s="408" t="s">
        <v>163</v>
      </c>
      <c r="J33" s="389" t="s">
        <v>166</v>
      </c>
    </row>
    <row r="34" spans="1:10" s="166" customFormat="1" ht="15">
      <c r="A34" s="388" t="s">
        <v>34</v>
      </c>
      <c r="B34" s="409">
        <f t="shared" ref="B34:J34" si="1">SUM(B11/_wdp2010)</f>
        <v>0</v>
      </c>
      <c r="C34" s="409">
        <f t="shared" si="1"/>
        <v>0</v>
      </c>
      <c r="D34" s="409">
        <f t="shared" si="1"/>
        <v>0</v>
      </c>
      <c r="E34" s="409">
        <f t="shared" si="1"/>
        <v>0</v>
      </c>
      <c r="F34" s="409">
        <f t="shared" si="1"/>
        <v>0</v>
      </c>
      <c r="G34" s="409">
        <f t="shared" si="1"/>
        <v>0</v>
      </c>
      <c r="H34" s="409">
        <f t="shared" si="1"/>
        <v>0</v>
      </c>
      <c r="I34" s="409">
        <f t="shared" si="1"/>
        <v>0</v>
      </c>
      <c r="J34" s="410">
        <f t="shared" si="1"/>
        <v>0</v>
      </c>
    </row>
    <row r="35" spans="1:10" s="176" customFormat="1">
      <c r="A35" s="245" t="s">
        <v>35</v>
      </c>
      <c r="B35" s="411">
        <f t="shared" ref="B35:J36" si="2">SUM(B12/_wdp2010)</f>
        <v>0</v>
      </c>
      <c r="C35" s="411">
        <f t="shared" si="2"/>
        <v>0</v>
      </c>
      <c r="D35" s="411">
        <f t="shared" si="2"/>
        <v>0</v>
      </c>
      <c r="E35" s="411">
        <f t="shared" si="2"/>
        <v>0</v>
      </c>
      <c r="F35" s="411">
        <f t="shared" si="2"/>
        <v>0</v>
      </c>
      <c r="G35" s="411">
        <f t="shared" si="2"/>
        <v>0</v>
      </c>
      <c r="H35" s="411">
        <f t="shared" si="2"/>
        <v>0</v>
      </c>
      <c r="I35" s="411">
        <f t="shared" si="2"/>
        <v>0</v>
      </c>
      <c r="J35" s="412">
        <f t="shared" si="2"/>
        <v>0</v>
      </c>
    </row>
    <row r="36" spans="1:10" s="176" customFormat="1">
      <c r="A36" s="245" t="s">
        <v>186</v>
      </c>
      <c r="B36" s="411">
        <f t="shared" si="2"/>
        <v>0</v>
      </c>
      <c r="C36" s="411">
        <f t="shared" si="2"/>
        <v>0</v>
      </c>
      <c r="D36" s="411">
        <f t="shared" si="2"/>
        <v>0</v>
      </c>
      <c r="E36" s="411">
        <f t="shared" si="2"/>
        <v>0</v>
      </c>
      <c r="F36" s="411">
        <f t="shared" si="2"/>
        <v>0</v>
      </c>
      <c r="G36" s="411">
        <f t="shared" si="2"/>
        <v>0</v>
      </c>
      <c r="H36" s="411">
        <f t="shared" si="2"/>
        <v>0</v>
      </c>
      <c r="I36" s="411">
        <f t="shared" si="2"/>
        <v>0</v>
      </c>
      <c r="J36" s="412">
        <f t="shared" si="2"/>
        <v>0</v>
      </c>
    </row>
    <row r="37" spans="1:10">
      <c r="A37" s="245" t="s">
        <v>36</v>
      </c>
      <c r="B37" s="413"/>
      <c r="C37" s="413"/>
      <c r="D37" s="413"/>
      <c r="E37" s="411">
        <f>SUM(E14/_wdp2010)</f>
        <v>0</v>
      </c>
      <c r="F37" s="413"/>
      <c r="G37" s="413"/>
      <c r="H37" s="413"/>
      <c r="I37" s="413"/>
      <c r="J37" s="414"/>
    </row>
    <row r="38" spans="1:10">
      <c r="A38" s="245" t="s">
        <v>37</v>
      </c>
      <c r="B38" s="413"/>
      <c r="C38" s="413"/>
      <c r="D38" s="413"/>
      <c r="E38" s="411">
        <f>SUM(E15/_wdp2010)</f>
        <v>0</v>
      </c>
      <c r="F38" s="413"/>
      <c r="G38" s="413"/>
      <c r="H38" s="413"/>
      <c r="I38" s="413"/>
      <c r="J38" s="414"/>
    </row>
    <row r="39" spans="1:10">
      <c r="A39" s="245" t="s">
        <v>156</v>
      </c>
      <c r="B39" s="413"/>
      <c r="C39" s="413"/>
      <c r="D39" s="413"/>
      <c r="E39" s="413"/>
      <c r="F39" s="411">
        <f t="shared" ref="F39:G43" si="3">SUM(F16/_wdp2010)</f>
        <v>0</v>
      </c>
      <c r="G39" s="411">
        <f t="shared" si="3"/>
        <v>0</v>
      </c>
      <c r="H39" s="413"/>
      <c r="I39" s="413"/>
      <c r="J39" s="414"/>
    </row>
    <row r="40" spans="1:10">
      <c r="A40" s="245" t="s">
        <v>155</v>
      </c>
      <c r="B40" s="413"/>
      <c r="C40" s="413"/>
      <c r="D40" s="413"/>
      <c r="E40" s="413"/>
      <c r="F40" s="411">
        <f t="shared" si="3"/>
        <v>0</v>
      </c>
      <c r="G40" s="411">
        <f t="shared" si="3"/>
        <v>0</v>
      </c>
      <c r="H40" s="413"/>
      <c r="I40" s="413"/>
      <c r="J40" s="414"/>
    </row>
    <row r="41" spans="1:10">
      <c r="A41" s="245" t="s">
        <v>161</v>
      </c>
      <c r="B41" s="413"/>
      <c r="C41" s="413"/>
      <c r="D41" s="413"/>
      <c r="E41" s="413"/>
      <c r="F41" s="411">
        <f t="shared" si="3"/>
        <v>0</v>
      </c>
      <c r="G41" s="411">
        <f t="shared" si="3"/>
        <v>0</v>
      </c>
      <c r="H41" s="413"/>
      <c r="I41" s="413"/>
      <c r="J41" s="414"/>
    </row>
    <row r="42" spans="1:10">
      <c r="A42" s="245" t="s">
        <v>121</v>
      </c>
      <c r="B42" s="413"/>
      <c r="C42" s="413"/>
      <c r="D42" s="413"/>
      <c r="E42" s="413"/>
      <c r="F42" s="415">
        <f t="shared" si="3"/>
        <v>0</v>
      </c>
      <c r="G42" s="411">
        <f t="shared" si="3"/>
        <v>0</v>
      </c>
      <c r="H42" s="413"/>
      <c r="I42" s="413"/>
      <c r="J42" s="414"/>
    </row>
    <row r="43" spans="1:10">
      <c r="A43" s="245" t="s">
        <v>118</v>
      </c>
      <c r="B43" s="413"/>
      <c r="C43" s="413"/>
      <c r="D43" s="413"/>
      <c r="E43" s="413"/>
      <c r="F43" s="415">
        <f t="shared" si="3"/>
        <v>0</v>
      </c>
      <c r="G43" s="415">
        <f t="shared" si="3"/>
        <v>0</v>
      </c>
      <c r="H43" s="413"/>
      <c r="I43" s="413"/>
      <c r="J43" s="414"/>
    </row>
    <row r="44" spans="1:10">
      <c r="A44" s="245" t="s">
        <v>149</v>
      </c>
      <c r="B44" s="413"/>
      <c r="C44" s="413"/>
      <c r="D44" s="413"/>
      <c r="E44" s="413"/>
      <c r="F44" s="415">
        <f t="shared" ref="F44:G49" si="4">SUM(F26/_wdp2010)</f>
        <v>0</v>
      </c>
      <c r="G44" s="415">
        <f t="shared" si="4"/>
        <v>0</v>
      </c>
      <c r="H44" s="413"/>
      <c r="I44" s="413"/>
      <c r="J44" s="414"/>
    </row>
    <row r="45" spans="1:10">
      <c r="A45" s="245" t="s">
        <v>150</v>
      </c>
      <c r="B45" s="413"/>
      <c r="C45" s="413"/>
      <c r="D45" s="413"/>
      <c r="E45" s="413"/>
      <c r="F45" s="415">
        <f t="shared" si="4"/>
        <v>0</v>
      </c>
      <c r="G45" s="415">
        <f t="shared" si="4"/>
        <v>0</v>
      </c>
      <c r="H45" s="413"/>
      <c r="I45" s="413"/>
      <c r="J45" s="414"/>
    </row>
    <row r="46" spans="1:10">
      <c r="A46" s="245" t="s">
        <v>151</v>
      </c>
      <c r="B46" s="413"/>
      <c r="C46" s="413"/>
      <c r="D46" s="413"/>
      <c r="E46" s="413"/>
      <c r="F46" s="415">
        <f t="shared" si="4"/>
        <v>0</v>
      </c>
      <c r="G46" s="415">
        <f t="shared" si="4"/>
        <v>0</v>
      </c>
      <c r="H46" s="413"/>
      <c r="I46" s="413"/>
      <c r="J46" s="414"/>
    </row>
    <row r="47" spans="1:10">
      <c r="A47" s="245" t="s">
        <v>152</v>
      </c>
      <c r="B47" s="413"/>
      <c r="C47" s="413"/>
      <c r="D47" s="413"/>
      <c r="E47" s="413"/>
      <c r="F47" s="415">
        <f t="shared" si="4"/>
        <v>0</v>
      </c>
      <c r="G47" s="415">
        <f t="shared" si="4"/>
        <v>0</v>
      </c>
      <c r="H47" s="413"/>
      <c r="I47" s="413"/>
      <c r="J47" s="414"/>
    </row>
    <row r="48" spans="1:10">
      <c r="A48" s="245" t="s">
        <v>153</v>
      </c>
      <c r="B48" s="413"/>
      <c r="C48" s="413"/>
      <c r="D48" s="413"/>
      <c r="E48" s="413"/>
      <c r="F48" s="415">
        <f t="shared" si="4"/>
        <v>0</v>
      </c>
      <c r="G48" s="415">
        <f t="shared" si="4"/>
        <v>0</v>
      </c>
      <c r="H48" s="413"/>
      <c r="I48" s="413"/>
      <c r="J48" s="414"/>
    </row>
    <row r="49" spans="1:10">
      <c r="A49" s="245" t="s">
        <v>154</v>
      </c>
      <c r="B49" s="413"/>
      <c r="C49" s="413"/>
      <c r="D49" s="413"/>
      <c r="E49" s="413"/>
      <c r="F49" s="411">
        <f t="shared" si="4"/>
        <v>0</v>
      </c>
      <c r="G49" s="411">
        <f t="shared" si="4"/>
        <v>0</v>
      </c>
      <c r="H49" s="413"/>
      <c r="I49" s="413"/>
      <c r="J49" s="414"/>
    </row>
    <row r="50" spans="1:10" ht="13.5" thickBot="1">
      <c r="A50" s="245" t="s">
        <v>38</v>
      </c>
      <c r="B50" s="416"/>
      <c r="C50" s="416"/>
      <c r="D50" s="416"/>
      <c r="E50" s="416"/>
      <c r="F50" s="417"/>
      <c r="G50" s="417"/>
      <c r="H50" s="416"/>
      <c r="I50" s="416"/>
      <c r="J50" s="418"/>
    </row>
    <row r="51" spans="1:10" ht="14.25" thickTop="1" thickBot="1">
      <c r="A51" s="246" t="s">
        <v>39</v>
      </c>
      <c r="B51" s="419">
        <f t="shared" ref="B51:G51" si="5">SUM(B34:B50)</f>
        <v>0</v>
      </c>
      <c r="C51" s="419">
        <f t="shared" si="5"/>
        <v>0</v>
      </c>
      <c r="D51" s="419">
        <f t="shared" si="5"/>
        <v>0</v>
      </c>
      <c r="E51" s="419">
        <f t="shared" si="5"/>
        <v>0</v>
      </c>
      <c r="F51" s="419">
        <f t="shared" si="5"/>
        <v>0</v>
      </c>
      <c r="G51" s="419">
        <f t="shared" si="5"/>
        <v>0</v>
      </c>
      <c r="H51" s="419">
        <f>SUM(H34:H50)</f>
        <v>0</v>
      </c>
      <c r="I51" s="419">
        <f>SUM(I34:I50)</f>
        <v>0</v>
      </c>
      <c r="J51" s="420">
        <f>SUM(J34:J50)</f>
        <v>0</v>
      </c>
    </row>
    <row r="52" spans="1:10">
      <c r="A52" s="177"/>
      <c r="B52" s="178"/>
      <c r="C52" s="178"/>
      <c r="D52" s="178"/>
      <c r="E52" s="178"/>
      <c r="F52" s="178"/>
      <c r="G52" s="178"/>
      <c r="I52" s="298"/>
      <c r="J52" s="298"/>
    </row>
    <row r="53" spans="1:10">
      <c r="A53" s="177"/>
      <c r="B53" s="178"/>
      <c r="C53" s="178"/>
      <c r="D53" s="178"/>
      <c r="E53" s="178"/>
      <c r="F53" s="178"/>
      <c r="G53" s="178"/>
      <c r="I53" s="298"/>
      <c r="J53" s="298"/>
    </row>
    <row r="54" spans="1:10">
      <c r="A54" s="177"/>
      <c r="B54" s="178"/>
      <c r="C54" s="178"/>
      <c r="D54" s="178"/>
      <c r="E54" s="178"/>
      <c r="F54" s="178"/>
      <c r="G54" s="178"/>
      <c r="I54" s="298"/>
      <c r="J54" s="298"/>
    </row>
    <row r="55" spans="1:10" ht="16.5" thickBot="1">
      <c r="A55" s="530" t="s">
        <v>110</v>
      </c>
      <c r="B55" s="530"/>
      <c r="C55" s="530"/>
      <c r="D55" s="530"/>
      <c r="E55" s="530"/>
      <c r="F55" s="530"/>
      <c r="G55" s="530"/>
    </row>
    <row r="56" spans="1:10" ht="15" thickBot="1">
      <c r="A56" s="187" t="s">
        <v>33</v>
      </c>
      <c r="B56" s="188" t="s">
        <v>22</v>
      </c>
      <c r="C56" s="188" t="s">
        <v>23</v>
      </c>
      <c r="D56" s="188" t="s">
        <v>18</v>
      </c>
      <c r="E56" s="188" t="s">
        <v>12</v>
      </c>
      <c r="F56" s="188" t="s">
        <v>19</v>
      </c>
      <c r="G56" s="188" t="s">
        <v>20</v>
      </c>
      <c r="H56" s="188" t="s">
        <v>162</v>
      </c>
      <c r="I56" s="408" t="s">
        <v>163</v>
      </c>
      <c r="J56" s="389" t="s">
        <v>166</v>
      </c>
    </row>
    <row r="57" spans="1:10" s="166" customFormat="1" ht="15">
      <c r="A57" s="388" t="s">
        <v>34</v>
      </c>
      <c r="B57" s="409">
        <f t="shared" ref="B57:J57" si="6">SUM(B11/(_dpw2010*_hpd2010*_wpy2010))</f>
        <v>0</v>
      </c>
      <c r="C57" s="409">
        <f t="shared" si="6"/>
        <v>0</v>
      </c>
      <c r="D57" s="409">
        <f t="shared" si="6"/>
        <v>0</v>
      </c>
      <c r="E57" s="409">
        <f t="shared" si="6"/>
        <v>0</v>
      </c>
      <c r="F57" s="409">
        <f t="shared" si="6"/>
        <v>0</v>
      </c>
      <c r="G57" s="409">
        <f t="shared" si="6"/>
        <v>0</v>
      </c>
      <c r="H57" s="409">
        <f t="shared" si="6"/>
        <v>0</v>
      </c>
      <c r="I57" s="409">
        <f t="shared" si="6"/>
        <v>0</v>
      </c>
      <c r="J57" s="410">
        <f t="shared" si="6"/>
        <v>0</v>
      </c>
    </row>
    <row r="58" spans="1:10" s="176" customFormat="1">
      <c r="A58" s="245" t="s">
        <v>35</v>
      </c>
      <c r="B58" s="411">
        <f t="shared" ref="B58:J59" si="7">SUM(B12/(_dpw2010*_hpd2010*_wpy2010))</f>
        <v>0</v>
      </c>
      <c r="C58" s="411">
        <f t="shared" si="7"/>
        <v>0</v>
      </c>
      <c r="D58" s="411">
        <f t="shared" si="7"/>
        <v>0</v>
      </c>
      <c r="E58" s="411">
        <f t="shared" si="7"/>
        <v>0</v>
      </c>
      <c r="F58" s="411">
        <f t="shared" si="7"/>
        <v>0</v>
      </c>
      <c r="G58" s="411">
        <f t="shared" si="7"/>
        <v>0</v>
      </c>
      <c r="H58" s="411">
        <f t="shared" si="7"/>
        <v>0</v>
      </c>
      <c r="I58" s="411">
        <f t="shared" si="7"/>
        <v>0</v>
      </c>
      <c r="J58" s="412">
        <f t="shared" si="7"/>
        <v>0</v>
      </c>
    </row>
    <row r="59" spans="1:10" s="176" customFormat="1">
      <c r="A59" s="245" t="s">
        <v>186</v>
      </c>
      <c r="B59" s="411">
        <f t="shared" si="7"/>
        <v>0</v>
      </c>
      <c r="C59" s="411">
        <f t="shared" si="7"/>
        <v>0</v>
      </c>
      <c r="D59" s="411">
        <f t="shared" si="7"/>
        <v>0</v>
      </c>
      <c r="E59" s="411">
        <f t="shared" si="7"/>
        <v>0</v>
      </c>
      <c r="F59" s="411">
        <f t="shared" si="7"/>
        <v>0</v>
      </c>
      <c r="G59" s="411">
        <f t="shared" si="7"/>
        <v>0</v>
      </c>
      <c r="H59" s="411">
        <f t="shared" si="7"/>
        <v>0</v>
      </c>
      <c r="I59" s="411">
        <f t="shared" si="7"/>
        <v>0</v>
      </c>
      <c r="J59" s="412">
        <f t="shared" si="7"/>
        <v>0</v>
      </c>
    </row>
    <row r="60" spans="1:10">
      <c r="A60" s="245" t="s">
        <v>36</v>
      </c>
      <c r="B60" s="413"/>
      <c r="C60" s="413"/>
      <c r="D60" s="413"/>
      <c r="E60" s="411">
        <f>SUM(E14/(_dpw2010*_hpd2010*_wpy2010))</f>
        <v>0</v>
      </c>
      <c r="F60" s="413"/>
      <c r="G60" s="413"/>
      <c r="H60" s="413"/>
      <c r="I60" s="413"/>
      <c r="J60" s="414"/>
    </row>
    <row r="61" spans="1:10">
      <c r="A61" s="245" t="s">
        <v>37</v>
      </c>
      <c r="B61" s="413"/>
      <c r="C61" s="413"/>
      <c r="D61" s="413"/>
      <c r="E61" s="411">
        <f>SUM(E15/(_dpw2010*_hpd2010*_wpy2010))</f>
        <v>0</v>
      </c>
      <c r="F61" s="413"/>
      <c r="G61" s="413"/>
      <c r="H61" s="413"/>
      <c r="I61" s="413"/>
      <c r="J61" s="414"/>
    </row>
    <row r="62" spans="1:10">
      <c r="A62" s="245" t="s">
        <v>156</v>
      </c>
      <c r="B62" s="413"/>
      <c r="C62" s="413"/>
      <c r="D62" s="413"/>
      <c r="E62" s="413"/>
      <c r="F62" s="411">
        <f t="shared" ref="F62:G66" si="8">SUM(F16/(_dpw2010*_hpd2010*_wpy2010))</f>
        <v>0</v>
      </c>
      <c r="G62" s="411">
        <f t="shared" si="8"/>
        <v>0</v>
      </c>
      <c r="H62" s="413"/>
      <c r="I62" s="413"/>
      <c r="J62" s="414"/>
    </row>
    <row r="63" spans="1:10">
      <c r="A63" s="245" t="s">
        <v>155</v>
      </c>
      <c r="B63" s="413"/>
      <c r="C63" s="413"/>
      <c r="D63" s="413"/>
      <c r="E63" s="413"/>
      <c r="F63" s="411">
        <f t="shared" si="8"/>
        <v>0</v>
      </c>
      <c r="G63" s="411">
        <f t="shared" si="8"/>
        <v>0</v>
      </c>
      <c r="H63" s="413"/>
      <c r="I63" s="413"/>
      <c r="J63" s="414"/>
    </row>
    <row r="64" spans="1:10">
      <c r="A64" s="245" t="s">
        <v>161</v>
      </c>
      <c r="B64" s="413"/>
      <c r="C64" s="413"/>
      <c r="D64" s="413"/>
      <c r="E64" s="413"/>
      <c r="F64" s="411">
        <f t="shared" si="8"/>
        <v>0</v>
      </c>
      <c r="G64" s="411">
        <f t="shared" si="8"/>
        <v>0</v>
      </c>
      <c r="H64" s="413"/>
      <c r="I64" s="413"/>
      <c r="J64" s="414"/>
    </row>
    <row r="65" spans="1:10">
      <c r="A65" s="245" t="s">
        <v>121</v>
      </c>
      <c r="B65" s="413"/>
      <c r="C65" s="413"/>
      <c r="D65" s="413"/>
      <c r="E65" s="413"/>
      <c r="F65" s="415">
        <f t="shared" si="8"/>
        <v>0</v>
      </c>
      <c r="G65" s="411">
        <f t="shared" si="8"/>
        <v>0</v>
      </c>
      <c r="H65" s="413"/>
      <c r="I65" s="413"/>
      <c r="J65" s="414"/>
    </row>
    <row r="66" spans="1:10">
      <c r="A66" s="245" t="s">
        <v>118</v>
      </c>
      <c r="B66" s="413"/>
      <c r="C66" s="413"/>
      <c r="D66" s="413"/>
      <c r="E66" s="413"/>
      <c r="F66" s="415">
        <f t="shared" si="8"/>
        <v>0</v>
      </c>
      <c r="G66" s="415">
        <f t="shared" si="8"/>
        <v>0</v>
      </c>
      <c r="H66" s="413"/>
      <c r="I66" s="413"/>
      <c r="J66" s="414"/>
    </row>
    <row r="67" spans="1:10">
      <c r="A67" s="245" t="s">
        <v>149</v>
      </c>
      <c r="B67" s="413"/>
      <c r="C67" s="413"/>
      <c r="D67" s="413"/>
      <c r="E67" s="413"/>
      <c r="F67" s="415">
        <f t="shared" ref="F67:G72" si="9">SUM(F26/(_dpw2010*_hpd2010*_wpy2010))</f>
        <v>0</v>
      </c>
      <c r="G67" s="415">
        <f t="shared" si="9"/>
        <v>0</v>
      </c>
      <c r="H67" s="413"/>
      <c r="I67" s="413"/>
      <c r="J67" s="414"/>
    </row>
    <row r="68" spans="1:10">
      <c r="A68" s="245" t="s">
        <v>150</v>
      </c>
      <c r="B68" s="413"/>
      <c r="C68" s="413"/>
      <c r="D68" s="413"/>
      <c r="E68" s="413"/>
      <c r="F68" s="415">
        <f t="shared" si="9"/>
        <v>0</v>
      </c>
      <c r="G68" s="415">
        <f t="shared" si="9"/>
        <v>0</v>
      </c>
      <c r="H68" s="413"/>
      <c r="I68" s="413"/>
      <c r="J68" s="414"/>
    </row>
    <row r="69" spans="1:10">
      <c r="A69" s="245" t="s">
        <v>151</v>
      </c>
      <c r="B69" s="413"/>
      <c r="C69" s="413"/>
      <c r="D69" s="413"/>
      <c r="E69" s="413"/>
      <c r="F69" s="415">
        <f t="shared" si="9"/>
        <v>0</v>
      </c>
      <c r="G69" s="415">
        <f t="shared" si="9"/>
        <v>0</v>
      </c>
      <c r="H69" s="413"/>
      <c r="I69" s="413"/>
      <c r="J69" s="414"/>
    </row>
    <row r="70" spans="1:10">
      <c r="A70" s="245" t="s">
        <v>152</v>
      </c>
      <c r="B70" s="413"/>
      <c r="C70" s="413"/>
      <c r="D70" s="413"/>
      <c r="E70" s="413"/>
      <c r="F70" s="415">
        <f t="shared" si="9"/>
        <v>0</v>
      </c>
      <c r="G70" s="415">
        <f t="shared" si="9"/>
        <v>0</v>
      </c>
      <c r="H70" s="413"/>
      <c r="I70" s="413"/>
      <c r="J70" s="414"/>
    </row>
    <row r="71" spans="1:10">
      <c r="A71" s="245" t="s">
        <v>153</v>
      </c>
      <c r="B71" s="413"/>
      <c r="C71" s="413"/>
      <c r="D71" s="413"/>
      <c r="E71" s="413"/>
      <c r="F71" s="415">
        <f t="shared" si="9"/>
        <v>0</v>
      </c>
      <c r="G71" s="415">
        <f t="shared" si="9"/>
        <v>0</v>
      </c>
      <c r="H71" s="413"/>
      <c r="I71" s="413"/>
      <c r="J71" s="414"/>
    </row>
    <row r="72" spans="1:10">
      <c r="A72" s="245" t="s">
        <v>154</v>
      </c>
      <c r="B72" s="413"/>
      <c r="C72" s="413"/>
      <c r="D72" s="413"/>
      <c r="E72" s="413"/>
      <c r="F72" s="411">
        <f t="shared" si="9"/>
        <v>0</v>
      </c>
      <c r="G72" s="411">
        <f t="shared" si="9"/>
        <v>0</v>
      </c>
      <c r="H72" s="413"/>
      <c r="I72" s="413"/>
      <c r="J72" s="414"/>
    </row>
    <row r="73" spans="1:10" ht="13.5" thickBot="1">
      <c r="A73" s="245" t="s">
        <v>38</v>
      </c>
      <c r="B73" s="416"/>
      <c r="C73" s="416"/>
      <c r="D73" s="416"/>
      <c r="E73" s="416"/>
      <c r="F73" s="417"/>
      <c r="G73" s="417"/>
      <c r="H73" s="416"/>
      <c r="I73" s="416"/>
      <c r="J73" s="418"/>
    </row>
    <row r="74" spans="1:10" ht="14.25" thickTop="1" thickBot="1">
      <c r="A74" s="246" t="s">
        <v>39</v>
      </c>
      <c r="B74" s="419">
        <f t="shared" ref="B74:G74" si="10">SUM(B57:B73)</f>
        <v>0</v>
      </c>
      <c r="C74" s="419">
        <f t="shared" si="10"/>
        <v>0</v>
      </c>
      <c r="D74" s="419">
        <f t="shared" si="10"/>
        <v>0</v>
      </c>
      <c r="E74" s="419">
        <f t="shared" si="10"/>
        <v>0</v>
      </c>
      <c r="F74" s="419">
        <f t="shared" si="10"/>
        <v>0</v>
      </c>
      <c r="G74" s="419">
        <f t="shared" si="10"/>
        <v>0</v>
      </c>
      <c r="H74" s="419">
        <f>SUM(H56:H73)</f>
        <v>0</v>
      </c>
      <c r="I74" s="419">
        <f>SUM(I56:I73)</f>
        <v>0</v>
      </c>
      <c r="J74" s="420">
        <f>SUM(J56:J73)</f>
        <v>0</v>
      </c>
    </row>
    <row r="75" spans="1:10" customFormat="1"/>
    <row r="76" spans="1:10" customFormat="1"/>
    <row r="77" spans="1:10" customFormat="1"/>
    <row r="78" spans="1:10" customFormat="1"/>
    <row r="79" spans="1:10" customFormat="1"/>
    <row r="80" spans="1:10" customFormat="1"/>
    <row r="81" spans="1:8" customFormat="1"/>
    <row r="82" spans="1:8">
      <c r="A82" s="177"/>
      <c r="B82" s="178"/>
      <c r="C82" s="178"/>
      <c r="D82" s="178"/>
      <c r="E82" s="178"/>
      <c r="F82" s="178"/>
      <c r="G82" s="178"/>
    </row>
    <row r="84" spans="1:8" s="166" customFormat="1" ht="15">
      <c r="A84"/>
      <c r="B84"/>
      <c r="C84"/>
      <c r="D84"/>
      <c r="E84"/>
      <c r="F84"/>
      <c r="G84"/>
      <c r="H84"/>
    </row>
    <row r="85" spans="1:8" s="176" customFormat="1">
      <c r="A85"/>
      <c r="B85"/>
      <c r="C85"/>
      <c r="D85"/>
      <c r="E85"/>
      <c r="F85"/>
      <c r="G85"/>
      <c r="H85"/>
    </row>
    <row r="86" spans="1:8">
      <c r="A86"/>
      <c r="B86"/>
      <c r="C86"/>
      <c r="D86"/>
      <c r="E86"/>
      <c r="F86"/>
      <c r="G86"/>
      <c r="H86"/>
    </row>
    <row r="87" spans="1:8">
      <c r="A87"/>
      <c r="B87"/>
      <c r="C87"/>
      <c r="D87"/>
      <c r="E87"/>
      <c r="F87"/>
      <c r="G87"/>
      <c r="H87"/>
    </row>
    <row r="88" spans="1:8">
      <c r="A88"/>
      <c r="B88"/>
      <c r="C88"/>
      <c r="D88"/>
      <c r="E88"/>
      <c r="F88"/>
      <c r="G88"/>
      <c r="H88"/>
    </row>
    <row r="89" spans="1:8">
      <c r="A89"/>
      <c r="B89"/>
      <c r="C89"/>
      <c r="D89"/>
      <c r="E89"/>
      <c r="F89"/>
      <c r="G89"/>
      <c r="H89"/>
    </row>
    <row r="90" spans="1:8">
      <c r="A90"/>
      <c r="B90"/>
      <c r="C90"/>
      <c r="D90"/>
      <c r="E90"/>
      <c r="F90"/>
      <c r="G90"/>
      <c r="H90"/>
    </row>
    <row r="91" spans="1:8">
      <c r="A91"/>
      <c r="B91"/>
      <c r="C91"/>
      <c r="D91"/>
      <c r="E91"/>
      <c r="F91"/>
      <c r="G91"/>
      <c r="H91"/>
    </row>
    <row r="92" spans="1:8">
      <c r="A92"/>
      <c r="B92"/>
      <c r="C92"/>
      <c r="D92"/>
      <c r="E92"/>
      <c r="F92"/>
      <c r="G92"/>
      <c r="H92"/>
    </row>
    <row r="93" spans="1:8">
      <c r="A93"/>
      <c r="B93"/>
      <c r="C93"/>
      <c r="D93"/>
      <c r="E93"/>
      <c r="F93"/>
      <c r="G93"/>
      <c r="H93"/>
    </row>
    <row r="94" spans="1:8">
      <c r="A94"/>
      <c r="B94"/>
      <c r="C94"/>
      <c r="D94"/>
      <c r="E94"/>
      <c r="F94"/>
      <c r="G94"/>
      <c r="H94"/>
    </row>
    <row r="95" spans="1:8">
      <c r="A95"/>
      <c r="B95"/>
      <c r="C95"/>
      <c r="D95"/>
      <c r="E95"/>
      <c r="F95"/>
      <c r="G95"/>
      <c r="H95"/>
    </row>
    <row r="96" spans="1:8">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sheetData>
  <mergeCells count="2">
    <mergeCell ref="A32:G32"/>
    <mergeCell ref="A55:G55"/>
  </mergeCells>
  <phoneticPr fontId="0" type="noConversion"/>
  <printOptions horizontalCentered="1"/>
  <pageMargins left="0.25" right="0.25" top="1" bottom="0.5" header="0.5" footer="0.5"/>
  <pageSetup orientation="portrait" r:id="rId1"/>
  <headerFooter alignWithMargins="0">
    <oddFooter>&amp;L&amp;"Arial,Bold"&amp;A&amp;R&amp;"Arial,Bold"&amp;12&amp;D</oddFooter>
  </headerFooter>
</worksheet>
</file>

<file path=xl/worksheets/sheet6.xml><?xml version="1.0" encoding="utf-8"?>
<worksheet xmlns="http://schemas.openxmlformats.org/spreadsheetml/2006/main" xmlns:r="http://schemas.openxmlformats.org/officeDocument/2006/relationships">
  <sheetPr codeName="Sheet162">
    <pageSetUpPr autoPageBreaks="0" fitToPage="1"/>
  </sheetPr>
  <dimension ref="A1:N112"/>
  <sheetViews>
    <sheetView showGridLines="0" workbookViewId="0"/>
  </sheetViews>
  <sheetFormatPr defaultColWidth="7.5703125" defaultRowHeight="12.75"/>
  <cols>
    <col min="1" max="1" width="26.140625" style="179" customWidth="1"/>
    <col min="2" max="10" width="10.85546875" style="163" customWidth="1"/>
    <col min="11" max="16384" width="7.5703125" style="163"/>
  </cols>
  <sheetData>
    <row r="1" spans="1:10" ht="18">
      <c r="A1" s="285" t="s">
        <v>32</v>
      </c>
      <c r="B1" s="286"/>
      <c r="C1" s="286"/>
      <c r="D1" s="286"/>
      <c r="E1" s="286"/>
      <c r="F1" s="286"/>
      <c r="G1" s="162"/>
    </row>
    <row r="2" spans="1:10" s="166" customFormat="1" ht="15">
      <c r="A2" s="282"/>
      <c r="B2" s="282"/>
      <c r="C2" s="282"/>
      <c r="D2" s="282"/>
      <c r="E2" s="282"/>
      <c r="F2" s="282"/>
      <c r="G2" s="165"/>
    </row>
    <row r="3" spans="1:10" s="169" customFormat="1" ht="15.75">
      <c r="A3" s="170" t="s">
        <v>25</v>
      </c>
      <c r="B3" s="171" t="str">
        <f>ActualOrPotential</f>
        <v>Actual</v>
      </c>
      <c r="C3" s="168"/>
      <c r="D3" s="172"/>
      <c r="E3" s="170" t="s">
        <v>26</v>
      </c>
      <c r="F3" s="171" t="str">
        <f>Plant</f>
        <v>Anytown</v>
      </c>
      <c r="G3" s="171"/>
      <c r="I3" s="296"/>
      <c r="J3" s="296"/>
    </row>
    <row r="4" spans="1:10" s="169" customFormat="1" ht="15.75">
      <c r="A4" s="170" t="s">
        <v>27</v>
      </c>
      <c r="B4" s="171">
        <v>2011</v>
      </c>
      <c r="C4" s="168"/>
      <c r="D4" s="172"/>
      <c r="E4" s="170" t="s">
        <v>28</v>
      </c>
      <c r="F4" s="171">
        <f>PlantNumber</f>
        <v>99</v>
      </c>
      <c r="G4" s="171"/>
      <c r="I4" s="296"/>
      <c r="J4" s="296"/>
    </row>
    <row r="5" spans="1:10" s="172" customFormat="1" ht="15.75">
      <c r="A5" s="170"/>
      <c r="B5" s="171"/>
      <c r="C5" s="168"/>
      <c r="E5" s="170"/>
      <c r="F5" s="171"/>
      <c r="G5" s="171"/>
      <c r="I5" s="306"/>
      <c r="J5" s="306"/>
    </row>
    <row r="6" spans="1:10" s="169" customFormat="1" ht="15.75">
      <c r="A6" s="170" t="s">
        <v>109</v>
      </c>
      <c r="B6" s="171">
        <v>350</v>
      </c>
      <c r="C6" s="172"/>
      <c r="D6" s="168"/>
      <c r="E6" s="170" t="s">
        <v>29</v>
      </c>
      <c r="F6" s="171">
        <v>24</v>
      </c>
      <c r="G6" s="171"/>
      <c r="I6" s="296"/>
      <c r="J6" s="296"/>
    </row>
    <row r="7" spans="1:10" s="169" customFormat="1" ht="15.75">
      <c r="A7" s="170" t="s">
        <v>30</v>
      </c>
      <c r="B7" s="171">
        <v>7</v>
      </c>
      <c r="C7" s="172"/>
      <c r="D7" s="168"/>
      <c r="E7" s="170" t="s">
        <v>31</v>
      </c>
      <c r="F7" s="171">
        <v>50</v>
      </c>
      <c r="G7" s="171"/>
      <c r="I7" s="296"/>
      <c r="J7" s="296"/>
    </row>
    <row r="8" spans="1:10" s="166" customFormat="1" ht="15">
      <c r="A8" s="165"/>
      <c r="B8" s="165"/>
      <c r="C8" s="165"/>
      <c r="D8" s="165"/>
      <c r="E8" s="165"/>
      <c r="F8" s="165"/>
      <c r="G8" s="165"/>
      <c r="I8" s="297"/>
      <c r="J8" s="297"/>
    </row>
    <row r="9" spans="1:10" s="166" customFormat="1" ht="16.5" thickBot="1">
      <c r="A9" s="174" t="s">
        <v>40</v>
      </c>
      <c r="B9" s="175"/>
      <c r="C9" s="175"/>
      <c r="D9" s="175"/>
      <c r="E9" s="175"/>
      <c r="F9" s="175"/>
      <c r="G9" s="175"/>
      <c r="I9" s="297"/>
      <c r="J9" s="297"/>
    </row>
    <row r="10" spans="1:10" s="176" customFormat="1" ht="15" thickBot="1">
      <c r="A10" s="187" t="s">
        <v>33</v>
      </c>
      <c r="B10" s="188" t="s">
        <v>22</v>
      </c>
      <c r="C10" s="188" t="s">
        <v>23</v>
      </c>
      <c r="D10" s="188" t="s">
        <v>18</v>
      </c>
      <c r="E10" s="188" t="s">
        <v>12</v>
      </c>
      <c r="F10" s="188" t="s">
        <v>19</v>
      </c>
      <c r="G10" s="188" t="s">
        <v>20</v>
      </c>
      <c r="H10" s="188" t="s">
        <v>162</v>
      </c>
      <c r="I10" s="408" t="s">
        <v>163</v>
      </c>
      <c r="J10" s="389" t="s">
        <v>166</v>
      </c>
    </row>
    <row r="11" spans="1:10">
      <c r="A11" s="388" t="s">
        <v>34</v>
      </c>
      <c r="B11" s="409">
        <f>+'Natural Gas'!E57</f>
        <v>0</v>
      </c>
      <c r="C11" s="409">
        <f>+'Natural Gas'!F57</f>
        <v>0</v>
      </c>
      <c r="D11" s="409">
        <f>+'Natural Gas'!G57</f>
        <v>0</v>
      </c>
      <c r="E11" s="409">
        <f>+'Natural Gas'!H57</f>
        <v>0</v>
      </c>
      <c r="F11" s="409">
        <f>+'Natural Gas'!I57</f>
        <v>0</v>
      </c>
      <c r="G11" s="409">
        <f>+'Natural Gas'!J57</f>
        <v>0</v>
      </c>
      <c r="H11" s="409">
        <f>+'Natural Gas'!K57</f>
        <v>0</v>
      </c>
      <c r="I11" s="409">
        <f>+'Natural Gas'!L57</f>
        <v>0</v>
      </c>
      <c r="J11" s="410">
        <f>+'Natural Gas'!M57</f>
        <v>0</v>
      </c>
    </row>
    <row r="12" spans="1:10">
      <c r="A12" s="245" t="s">
        <v>35</v>
      </c>
      <c r="B12" s="411">
        <f>+'Fuel Oil'!E57</f>
        <v>0</v>
      </c>
      <c r="C12" s="411">
        <f>+'Fuel Oil'!F57</f>
        <v>0</v>
      </c>
      <c r="D12" s="411">
        <f>+'Fuel Oil'!G57</f>
        <v>0</v>
      </c>
      <c r="E12" s="411">
        <f>+'Fuel Oil'!H57</f>
        <v>0</v>
      </c>
      <c r="F12" s="411">
        <f>+'Fuel Oil'!I57</f>
        <v>0</v>
      </c>
      <c r="G12" s="411">
        <f>+'Fuel Oil'!J57</f>
        <v>0</v>
      </c>
      <c r="H12" s="411">
        <f>+'Fuel Oil'!K57</f>
        <v>0</v>
      </c>
      <c r="I12" s="411">
        <f>+'Fuel Oil'!L57</f>
        <v>0</v>
      </c>
      <c r="J12" s="412">
        <f>+'Fuel Oil'!M57</f>
        <v>0</v>
      </c>
    </row>
    <row r="13" spans="1:10">
      <c r="A13" s="245" t="s">
        <v>186</v>
      </c>
      <c r="B13" s="411">
        <f>+Propane!E57</f>
        <v>0</v>
      </c>
      <c r="C13" s="411">
        <f>+Propane!F57</f>
        <v>0</v>
      </c>
      <c r="D13" s="411">
        <f>+Propane!G57</f>
        <v>0</v>
      </c>
      <c r="E13" s="411">
        <f>+Propane!H57</f>
        <v>0</v>
      </c>
      <c r="F13" s="411">
        <f>+Propane!I57</f>
        <v>0</v>
      </c>
      <c r="G13" s="411">
        <f>+Propane!J57</f>
        <v>0</v>
      </c>
      <c r="H13" s="411">
        <f>+Propane!K57</f>
        <v>0</v>
      </c>
      <c r="I13" s="411">
        <f>+Propane!L57</f>
        <v>0</v>
      </c>
      <c r="J13" s="412">
        <f>+Propane!M57</f>
        <v>0</v>
      </c>
    </row>
    <row r="14" spans="1:10">
      <c r="A14" s="245" t="s">
        <v>36</v>
      </c>
      <c r="B14" s="413"/>
      <c r="C14" s="413"/>
      <c r="D14" s="413"/>
      <c r="E14" s="411">
        <f>+'Baled Material'!H66</f>
        <v>0</v>
      </c>
      <c r="F14" s="413"/>
      <c r="G14" s="413"/>
      <c r="H14" s="413"/>
      <c r="I14" s="413"/>
      <c r="J14" s="414"/>
    </row>
    <row r="15" spans="1:10">
      <c r="A15" s="245" t="s">
        <v>37</v>
      </c>
      <c r="B15" s="413"/>
      <c r="C15" s="413"/>
      <c r="D15" s="413"/>
      <c r="E15" s="411">
        <f>+Starch!F67</f>
        <v>0</v>
      </c>
      <c r="F15" s="413"/>
      <c r="G15" s="413"/>
      <c r="H15" s="413"/>
      <c r="I15" s="413"/>
      <c r="J15" s="414"/>
    </row>
    <row r="16" spans="1:10">
      <c r="A16" s="245" t="s">
        <v>156</v>
      </c>
      <c r="B16" s="413"/>
      <c r="C16" s="413"/>
      <c r="D16" s="413"/>
      <c r="E16" s="413"/>
      <c r="F16" s="411">
        <f>+'Ink Supplier #1'!I99</f>
        <v>0</v>
      </c>
      <c r="G16" s="411">
        <f>+'Ink Supplier #1'!J99</f>
        <v>0</v>
      </c>
      <c r="H16" s="413"/>
      <c r="I16" s="413"/>
      <c r="J16" s="414"/>
    </row>
    <row r="17" spans="1:14">
      <c r="A17" s="245" t="s">
        <v>155</v>
      </c>
      <c r="B17" s="413"/>
      <c r="C17" s="413"/>
      <c r="D17" s="413"/>
      <c r="E17" s="413"/>
      <c r="F17" s="411">
        <f>SUM('Ink Supplier #2'!I99)</f>
        <v>0</v>
      </c>
      <c r="G17" s="411">
        <f>SUM('Ink Supplier #2'!J99)</f>
        <v>0</v>
      </c>
      <c r="H17" s="413"/>
      <c r="I17" s="413"/>
      <c r="J17" s="414"/>
    </row>
    <row r="18" spans="1:14">
      <c r="A18" s="245" t="s">
        <v>161</v>
      </c>
      <c r="B18" s="413"/>
      <c r="C18" s="413"/>
      <c r="D18" s="413"/>
      <c r="E18" s="413"/>
      <c r="F18" s="411">
        <f>SUM('Adhesive Supplier # 1'!I99)</f>
        <v>0</v>
      </c>
      <c r="G18" s="411">
        <f>SUM('Adhesive Supplier # 1'!J99)</f>
        <v>0</v>
      </c>
      <c r="H18" s="413"/>
      <c r="I18" s="413"/>
      <c r="J18" s="414"/>
    </row>
    <row r="19" spans="1:14">
      <c r="A19" s="245" t="s">
        <v>121</v>
      </c>
      <c r="B19" s="413"/>
      <c r="C19" s="413"/>
      <c r="D19" s="413"/>
      <c r="E19" s="413"/>
      <c r="F19" s="415">
        <f>SUM(Misc1!I99)</f>
        <v>0</v>
      </c>
      <c r="G19" s="411">
        <f>SUM(Misc1!J99)</f>
        <v>0</v>
      </c>
      <c r="H19" s="413"/>
      <c r="I19" s="413"/>
      <c r="J19" s="414"/>
    </row>
    <row r="20" spans="1:14">
      <c r="A20" s="245" t="s">
        <v>118</v>
      </c>
      <c r="B20" s="413"/>
      <c r="C20" s="413"/>
      <c r="D20" s="413"/>
      <c r="E20" s="413"/>
      <c r="F20" s="415">
        <f>SUM(Misc2!I$99)</f>
        <v>0</v>
      </c>
      <c r="G20" s="415">
        <f>SUM(Misc2!J$99)</f>
        <v>0</v>
      </c>
      <c r="H20" s="413"/>
      <c r="I20" s="413"/>
      <c r="J20" s="414"/>
    </row>
    <row r="21" spans="1:14">
      <c r="A21" s="245" t="s">
        <v>149</v>
      </c>
      <c r="B21" s="413"/>
      <c r="C21" s="413"/>
      <c r="D21" s="413"/>
      <c r="E21" s="413"/>
      <c r="F21" s="415">
        <f>SUM(Misc3!I99)</f>
        <v>0</v>
      </c>
      <c r="G21" s="415">
        <f>SUM(Misc3!J99)</f>
        <v>0</v>
      </c>
      <c r="H21" s="413"/>
      <c r="I21" s="413"/>
      <c r="J21" s="414"/>
    </row>
    <row r="22" spans="1:14">
      <c r="A22" s="245" t="s">
        <v>150</v>
      </c>
      <c r="B22" s="413"/>
      <c r="C22" s="413"/>
      <c r="D22" s="413"/>
      <c r="E22" s="413"/>
      <c r="F22" s="415">
        <f>SUM(Misc4!I99)</f>
        <v>0</v>
      </c>
      <c r="G22" s="415">
        <f>SUM(Misc4!J99)</f>
        <v>0</v>
      </c>
      <c r="H22" s="413"/>
      <c r="I22" s="413"/>
      <c r="J22" s="414"/>
    </row>
    <row r="23" spans="1:14">
      <c r="A23" s="245" t="s">
        <v>151</v>
      </c>
      <c r="B23" s="413"/>
      <c r="C23" s="413"/>
      <c r="D23" s="413"/>
      <c r="E23" s="413"/>
      <c r="F23" s="415">
        <f>SUM(Misc5!I99)</f>
        <v>0</v>
      </c>
      <c r="G23" s="415">
        <f>SUM(Misc5!J99)</f>
        <v>0</v>
      </c>
      <c r="H23" s="413"/>
      <c r="I23" s="413"/>
      <c r="J23" s="414"/>
    </row>
    <row r="24" spans="1:14">
      <c r="A24" s="245" t="s">
        <v>152</v>
      </c>
      <c r="B24" s="413"/>
      <c r="C24" s="413"/>
      <c r="D24" s="413"/>
      <c r="E24" s="413"/>
      <c r="F24" s="415">
        <f>SUM(Misc6!I99)</f>
        <v>0</v>
      </c>
      <c r="G24" s="415">
        <f>SUM(Misc6!J99)</f>
        <v>0</v>
      </c>
      <c r="H24" s="413"/>
      <c r="I24" s="413"/>
      <c r="J24" s="414"/>
    </row>
    <row r="25" spans="1:14">
      <c r="A25" s="245" t="s">
        <v>153</v>
      </c>
      <c r="B25" s="413"/>
      <c r="C25" s="413"/>
      <c r="D25" s="413"/>
      <c r="E25" s="413"/>
      <c r="F25" s="415">
        <f>SUM(Misc7!I99)</f>
        <v>0</v>
      </c>
      <c r="G25" s="415">
        <f>SUM(Misc7!J99)</f>
        <v>0</v>
      </c>
      <c r="H25" s="413"/>
      <c r="I25" s="413"/>
      <c r="J25" s="414"/>
    </row>
    <row r="26" spans="1:14">
      <c r="A26" s="245" t="s">
        <v>154</v>
      </c>
      <c r="B26" s="413"/>
      <c r="C26" s="413"/>
      <c r="D26" s="413"/>
      <c r="E26" s="413"/>
      <c r="F26" s="411">
        <f>SUM(Misc8!I99)</f>
        <v>0</v>
      </c>
      <c r="G26" s="411">
        <f>SUM(Misc8!J99)</f>
        <v>0</v>
      </c>
      <c r="H26" s="413"/>
      <c r="I26" s="413"/>
      <c r="J26" s="414"/>
    </row>
    <row r="27" spans="1:14" ht="13.5" thickBot="1">
      <c r="A27" s="245" t="s">
        <v>38</v>
      </c>
      <c r="B27" s="416"/>
      <c r="C27" s="416"/>
      <c r="D27" s="416"/>
      <c r="E27" s="416"/>
      <c r="F27" s="417"/>
      <c r="G27" s="417"/>
      <c r="H27" s="416"/>
      <c r="I27" s="416"/>
      <c r="J27" s="418"/>
    </row>
    <row r="28" spans="1:14" ht="14.25" thickTop="1" thickBot="1">
      <c r="A28" s="246" t="s">
        <v>39</v>
      </c>
      <c r="B28" s="419">
        <f>SUM(B11:B27)</f>
        <v>0</v>
      </c>
      <c r="C28" s="419">
        <f>SUM(C11:C27)</f>
        <v>0</v>
      </c>
      <c r="D28" s="419">
        <f>SUM(D11:D27)</f>
        <v>0</v>
      </c>
      <c r="E28" s="419">
        <f>SUM(E11:E27)</f>
        <v>0</v>
      </c>
      <c r="F28" s="419">
        <f>SUM(F11:F27)-F27</f>
        <v>0</v>
      </c>
      <c r="G28" s="419">
        <f>SUM(G11:G27)-G27</f>
        <v>0</v>
      </c>
      <c r="H28" s="419">
        <f>SUM(H11:H27)-H27</f>
        <v>0</v>
      </c>
      <c r="I28" s="419">
        <f>SUM(I11:I27)-I27</f>
        <v>0</v>
      </c>
      <c r="J28" s="420">
        <f>SUM(J11:J27)-J27</f>
        <v>0</v>
      </c>
    </row>
    <row r="29" spans="1:14" ht="13.5" thickBot="1">
      <c r="B29" s="247"/>
      <c r="C29" s="247"/>
      <c r="D29" s="247"/>
      <c r="E29" s="247"/>
      <c r="F29" s="247"/>
      <c r="G29" s="247"/>
      <c r="H29" s="421"/>
      <c r="I29" s="421"/>
      <c r="J29" s="421"/>
    </row>
    <row r="30" spans="1:14" ht="13.5" thickBot="1">
      <c r="A30" s="314" t="s">
        <v>132</v>
      </c>
      <c r="B30" s="315">
        <f t="shared" ref="B30:G30" si="0">+B28/2000</f>
        <v>0</v>
      </c>
      <c r="C30" s="315">
        <f t="shared" si="0"/>
        <v>0</v>
      </c>
      <c r="D30" s="315">
        <f t="shared" si="0"/>
        <v>0</v>
      </c>
      <c r="E30" s="315">
        <f t="shared" si="0"/>
        <v>0</v>
      </c>
      <c r="F30" s="315">
        <f t="shared" si="0"/>
        <v>0</v>
      </c>
      <c r="G30" s="316">
        <f t="shared" si="0"/>
        <v>0</v>
      </c>
      <c r="H30" s="423">
        <f>+H28/2000</f>
        <v>0</v>
      </c>
      <c r="I30" s="423">
        <f>+I28/2000</f>
        <v>0</v>
      </c>
      <c r="J30" s="423">
        <f>+J28/2000</f>
        <v>0</v>
      </c>
      <c r="M30" s="294"/>
      <c r="N30" s="294"/>
    </row>
    <row r="31" spans="1:14">
      <c r="A31" s="177"/>
      <c r="B31" s="178"/>
      <c r="C31" s="178"/>
      <c r="D31" s="178"/>
      <c r="E31" s="178"/>
      <c r="F31" s="178"/>
      <c r="G31" s="178"/>
      <c r="I31" s="298"/>
      <c r="J31" s="298"/>
    </row>
    <row r="32" spans="1:14" ht="16.5" thickBot="1">
      <c r="A32" s="530" t="s">
        <v>41</v>
      </c>
      <c r="B32" s="530"/>
      <c r="C32" s="530"/>
      <c r="D32" s="530"/>
      <c r="E32" s="530"/>
      <c r="F32" s="530"/>
      <c r="G32" s="530"/>
      <c r="I32" s="298"/>
      <c r="J32" s="298"/>
    </row>
    <row r="33" spans="1:10" ht="15" thickBot="1">
      <c r="A33" s="187" t="s">
        <v>33</v>
      </c>
      <c r="B33" s="188" t="s">
        <v>22</v>
      </c>
      <c r="C33" s="188" t="s">
        <v>23</v>
      </c>
      <c r="D33" s="188" t="s">
        <v>18</v>
      </c>
      <c r="E33" s="188" t="s">
        <v>12</v>
      </c>
      <c r="F33" s="188" t="s">
        <v>19</v>
      </c>
      <c r="G33" s="188" t="s">
        <v>20</v>
      </c>
      <c r="H33" s="188" t="s">
        <v>162</v>
      </c>
      <c r="I33" s="408" t="s">
        <v>163</v>
      </c>
      <c r="J33" s="389" t="s">
        <v>166</v>
      </c>
    </row>
    <row r="34" spans="1:10" s="166" customFormat="1" ht="15">
      <c r="A34" s="388" t="s">
        <v>34</v>
      </c>
      <c r="B34" s="409">
        <f t="shared" ref="B34:J34" si="1">SUM(B11/_wdp2011)</f>
        <v>0</v>
      </c>
      <c r="C34" s="409">
        <f t="shared" si="1"/>
        <v>0</v>
      </c>
      <c r="D34" s="409">
        <f t="shared" si="1"/>
        <v>0</v>
      </c>
      <c r="E34" s="409">
        <f t="shared" si="1"/>
        <v>0</v>
      </c>
      <c r="F34" s="409">
        <f t="shared" si="1"/>
        <v>0</v>
      </c>
      <c r="G34" s="409">
        <f t="shared" si="1"/>
        <v>0</v>
      </c>
      <c r="H34" s="409">
        <f t="shared" si="1"/>
        <v>0</v>
      </c>
      <c r="I34" s="409">
        <f t="shared" si="1"/>
        <v>0</v>
      </c>
      <c r="J34" s="410">
        <f t="shared" si="1"/>
        <v>0</v>
      </c>
    </row>
    <row r="35" spans="1:10" s="176" customFormat="1">
      <c r="A35" s="245" t="s">
        <v>35</v>
      </c>
      <c r="B35" s="411">
        <f t="shared" ref="B35:J36" si="2">SUM(B12/_wdp2011)</f>
        <v>0</v>
      </c>
      <c r="C35" s="411">
        <f t="shared" si="2"/>
        <v>0</v>
      </c>
      <c r="D35" s="411">
        <f t="shared" si="2"/>
        <v>0</v>
      </c>
      <c r="E35" s="411">
        <f t="shared" si="2"/>
        <v>0</v>
      </c>
      <c r="F35" s="411">
        <f t="shared" si="2"/>
        <v>0</v>
      </c>
      <c r="G35" s="411">
        <f t="shared" si="2"/>
        <v>0</v>
      </c>
      <c r="H35" s="411">
        <f t="shared" si="2"/>
        <v>0</v>
      </c>
      <c r="I35" s="411">
        <f t="shared" si="2"/>
        <v>0</v>
      </c>
      <c r="J35" s="412">
        <f t="shared" si="2"/>
        <v>0</v>
      </c>
    </row>
    <row r="36" spans="1:10" s="176" customFormat="1">
      <c r="A36" s="245" t="s">
        <v>186</v>
      </c>
      <c r="B36" s="411">
        <f t="shared" si="2"/>
        <v>0</v>
      </c>
      <c r="C36" s="411">
        <f t="shared" si="2"/>
        <v>0</v>
      </c>
      <c r="D36" s="411">
        <f t="shared" si="2"/>
        <v>0</v>
      </c>
      <c r="E36" s="411">
        <f t="shared" si="2"/>
        <v>0</v>
      </c>
      <c r="F36" s="411">
        <f t="shared" si="2"/>
        <v>0</v>
      </c>
      <c r="G36" s="411">
        <f t="shared" si="2"/>
        <v>0</v>
      </c>
      <c r="H36" s="411">
        <f t="shared" si="2"/>
        <v>0</v>
      </c>
      <c r="I36" s="411">
        <f t="shared" si="2"/>
        <v>0</v>
      </c>
      <c r="J36" s="412">
        <f t="shared" si="2"/>
        <v>0</v>
      </c>
    </row>
    <row r="37" spans="1:10">
      <c r="A37" s="245" t="s">
        <v>36</v>
      </c>
      <c r="B37" s="413"/>
      <c r="C37" s="413"/>
      <c r="D37" s="413"/>
      <c r="E37" s="411">
        <f>SUM(E15/_wdp2011)</f>
        <v>0</v>
      </c>
      <c r="F37" s="413"/>
      <c r="G37" s="413"/>
      <c r="H37" s="413"/>
      <c r="I37" s="413"/>
      <c r="J37" s="414"/>
    </row>
    <row r="38" spans="1:10">
      <c r="A38" s="245" t="s">
        <v>37</v>
      </c>
      <c r="B38" s="413"/>
      <c r="C38" s="413"/>
      <c r="D38" s="413"/>
      <c r="E38" s="411">
        <f>SUM(E14/_wdp2011)</f>
        <v>0</v>
      </c>
      <c r="F38" s="413"/>
      <c r="G38" s="413"/>
      <c r="H38" s="413"/>
      <c r="I38" s="413"/>
      <c r="J38" s="414"/>
    </row>
    <row r="39" spans="1:10">
      <c r="A39" s="245" t="s">
        <v>156</v>
      </c>
      <c r="B39" s="413"/>
      <c r="C39" s="413"/>
      <c r="D39" s="413"/>
      <c r="E39" s="413"/>
      <c r="F39" s="411">
        <f t="shared" ref="F39:G43" si="3">SUM(F16/_wdp2011)</f>
        <v>0</v>
      </c>
      <c r="G39" s="411">
        <f t="shared" si="3"/>
        <v>0</v>
      </c>
      <c r="H39" s="413"/>
      <c r="I39" s="413"/>
      <c r="J39" s="414"/>
    </row>
    <row r="40" spans="1:10">
      <c r="A40" s="245" t="s">
        <v>155</v>
      </c>
      <c r="B40" s="413"/>
      <c r="C40" s="413"/>
      <c r="D40" s="413"/>
      <c r="E40" s="413"/>
      <c r="F40" s="411">
        <f t="shared" si="3"/>
        <v>0</v>
      </c>
      <c r="G40" s="411">
        <f t="shared" si="3"/>
        <v>0</v>
      </c>
      <c r="H40" s="413"/>
      <c r="I40" s="413"/>
      <c r="J40" s="414"/>
    </row>
    <row r="41" spans="1:10">
      <c r="A41" s="245" t="s">
        <v>161</v>
      </c>
      <c r="B41" s="413"/>
      <c r="C41" s="413"/>
      <c r="D41" s="413"/>
      <c r="E41" s="413"/>
      <c r="F41" s="411">
        <f t="shared" si="3"/>
        <v>0</v>
      </c>
      <c r="G41" s="411">
        <f t="shared" si="3"/>
        <v>0</v>
      </c>
      <c r="H41" s="413"/>
      <c r="I41" s="413"/>
      <c r="J41" s="414"/>
    </row>
    <row r="42" spans="1:10">
      <c r="A42" s="245" t="s">
        <v>121</v>
      </c>
      <c r="B42" s="413"/>
      <c r="C42" s="413"/>
      <c r="D42" s="413"/>
      <c r="E42" s="413"/>
      <c r="F42" s="415">
        <f t="shared" si="3"/>
        <v>0</v>
      </c>
      <c r="G42" s="411">
        <f t="shared" si="3"/>
        <v>0</v>
      </c>
      <c r="H42" s="413"/>
      <c r="I42" s="413"/>
      <c r="J42" s="414"/>
    </row>
    <row r="43" spans="1:10">
      <c r="A43" s="245" t="s">
        <v>118</v>
      </c>
      <c r="B43" s="413"/>
      <c r="C43" s="413"/>
      <c r="D43" s="413"/>
      <c r="E43" s="413"/>
      <c r="F43" s="415">
        <f t="shared" si="3"/>
        <v>0</v>
      </c>
      <c r="G43" s="415">
        <f t="shared" si="3"/>
        <v>0</v>
      </c>
      <c r="H43" s="413"/>
      <c r="I43" s="413"/>
      <c r="J43" s="414"/>
    </row>
    <row r="44" spans="1:10">
      <c r="A44" s="245" t="s">
        <v>149</v>
      </c>
      <c r="B44" s="413"/>
      <c r="C44" s="413"/>
      <c r="D44" s="413"/>
      <c r="E44" s="413"/>
      <c r="F44" s="415">
        <f t="shared" ref="F44:G49" si="4">SUM(F26/_wdp2011)</f>
        <v>0</v>
      </c>
      <c r="G44" s="415">
        <f t="shared" si="4"/>
        <v>0</v>
      </c>
      <c r="H44" s="413"/>
      <c r="I44" s="413"/>
      <c r="J44" s="414"/>
    </row>
    <row r="45" spans="1:10">
      <c r="A45" s="245" t="s">
        <v>150</v>
      </c>
      <c r="B45" s="413"/>
      <c r="C45" s="413"/>
      <c r="D45" s="413"/>
      <c r="E45" s="413"/>
      <c r="F45" s="415">
        <f t="shared" si="4"/>
        <v>0</v>
      </c>
      <c r="G45" s="415">
        <f t="shared" si="4"/>
        <v>0</v>
      </c>
      <c r="H45" s="413"/>
      <c r="I45" s="413"/>
      <c r="J45" s="414"/>
    </row>
    <row r="46" spans="1:10">
      <c r="A46" s="245" t="s">
        <v>151</v>
      </c>
      <c r="B46" s="413"/>
      <c r="C46" s="413"/>
      <c r="D46" s="413"/>
      <c r="E46" s="413"/>
      <c r="F46" s="415">
        <f t="shared" si="4"/>
        <v>0</v>
      </c>
      <c r="G46" s="415">
        <f t="shared" si="4"/>
        <v>0</v>
      </c>
      <c r="H46" s="413"/>
      <c r="I46" s="413"/>
      <c r="J46" s="414"/>
    </row>
    <row r="47" spans="1:10">
      <c r="A47" s="245" t="s">
        <v>152</v>
      </c>
      <c r="B47" s="413"/>
      <c r="C47" s="413"/>
      <c r="D47" s="413"/>
      <c r="E47" s="413"/>
      <c r="F47" s="415">
        <f t="shared" si="4"/>
        <v>0</v>
      </c>
      <c r="G47" s="415">
        <f t="shared" si="4"/>
        <v>0</v>
      </c>
      <c r="H47" s="413"/>
      <c r="I47" s="413"/>
      <c r="J47" s="414"/>
    </row>
    <row r="48" spans="1:10">
      <c r="A48" s="245" t="s">
        <v>153</v>
      </c>
      <c r="B48" s="413"/>
      <c r="C48" s="413"/>
      <c r="D48" s="413"/>
      <c r="E48" s="413"/>
      <c r="F48" s="415">
        <f t="shared" si="4"/>
        <v>0</v>
      </c>
      <c r="G48" s="415">
        <f t="shared" si="4"/>
        <v>0</v>
      </c>
      <c r="H48" s="413"/>
      <c r="I48" s="413"/>
      <c r="J48" s="414"/>
    </row>
    <row r="49" spans="1:10">
      <c r="A49" s="245" t="s">
        <v>154</v>
      </c>
      <c r="B49" s="413"/>
      <c r="C49" s="413"/>
      <c r="D49" s="413"/>
      <c r="E49" s="413"/>
      <c r="F49" s="411">
        <f t="shared" si="4"/>
        <v>0</v>
      </c>
      <c r="G49" s="411">
        <f t="shared" si="4"/>
        <v>0</v>
      </c>
      <c r="H49" s="413"/>
      <c r="I49" s="413"/>
      <c r="J49" s="414"/>
    </row>
    <row r="50" spans="1:10" ht="13.5" thickBot="1">
      <c r="A50" s="245" t="s">
        <v>38</v>
      </c>
      <c r="B50" s="416"/>
      <c r="C50" s="416"/>
      <c r="D50" s="416"/>
      <c r="E50" s="416"/>
      <c r="F50" s="417"/>
      <c r="G50" s="417"/>
      <c r="H50" s="416"/>
      <c r="I50" s="416"/>
      <c r="J50" s="418"/>
    </row>
    <row r="51" spans="1:10" ht="14.25" thickTop="1" thickBot="1">
      <c r="A51" s="246" t="s">
        <v>39</v>
      </c>
      <c r="B51" s="419">
        <f t="shared" ref="B51:G51" si="5">SUM(B34:B50)</f>
        <v>0</v>
      </c>
      <c r="C51" s="419">
        <f t="shared" si="5"/>
        <v>0</v>
      </c>
      <c r="D51" s="419">
        <f t="shared" si="5"/>
        <v>0</v>
      </c>
      <c r="E51" s="419">
        <f t="shared" si="5"/>
        <v>0</v>
      </c>
      <c r="F51" s="419">
        <f t="shared" si="5"/>
        <v>0</v>
      </c>
      <c r="G51" s="419">
        <f t="shared" si="5"/>
        <v>0</v>
      </c>
      <c r="H51" s="419">
        <f>SUM(H34:H50)</f>
        <v>0</v>
      </c>
      <c r="I51" s="419">
        <f>SUM(I34:I50)</f>
        <v>0</v>
      </c>
      <c r="J51" s="420">
        <f>SUM(J34:J50)</f>
        <v>0</v>
      </c>
    </row>
    <row r="52" spans="1:10">
      <c r="A52" s="177"/>
      <c r="B52" s="178"/>
      <c r="C52" s="178"/>
      <c r="D52" s="178"/>
      <c r="E52" s="178"/>
      <c r="F52" s="178"/>
      <c r="G52" s="178"/>
      <c r="I52" s="298"/>
      <c r="J52" s="298"/>
    </row>
    <row r="53" spans="1:10">
      <c r="A53" s="177"/>
      <c r="B53" s="178"/>
      <c r="C53" s="178"/>
      <c r="D53" s="178"/>
      <c r="E53" s="178"/>
      <c r="F53" s="178"/>
      <c r="G53" s="178"/>
      <c r="I53" s="298"/>
      <c r="J53" s="298"/>
    </row>
    <row r="54" spans="1:10">
      <c r="A54" s="177"/>
      <c r="B54" s="178"/>
      <c r="C54" s="178"/>
      <c r="D54" s="178"/>
      <c r="E54" s="178"/>
      <c r="F54" s="178"/>
      <c r="G54" s="178"/>
      <c r="I54" s="298"/>
      <c r="J54" s="298"/>
    </row>
    <row r="55" spans="1:10" ht="16.5" thickBot="1">
      <c r="A55" s="530" t="s">
        <v>110</v>
      </c>
      <c r="B55" s="530"/>
      <c r="C55" s="530"/>
      <c r="D55" s="530"/>
      <c r="E55" s="530"/>
      <c r="F55" s="530"/>
      <c r="G55" s="530"/>
    </row>
    <row r="56" spans="1:10" ht="15" thickBot="1">
      <c r="A56" s="187" t="s">
        <v>33</v>
      </c>
      <c r="B56" s="188" t="s">
        <v>22</v>
      </c>
      <c r="C56" s="188" t="s">
        <v>23</v>
      </c>
      <c r="D56" s="188" t="s">
        <v>18</v>
      </c>
      <c r="E56" s="188" t="s">
        <v>12</v>
      </c>
      <c r="F56" s="188" t="s">
        <v>19</v>
      </c>
      <c r="G56" s="188" t="s">
        <v>20</v>
      </c>
      <c r="H56" s="188" t="s">
        <v>162</v>
      </c>
      <c r="I56" s="408" t="s">
        <v>163</v>
      </c>
      <c r="J56" s="389" t="s">
        <v>166</v>
      </c>
    </row>
    <row r="57" spans="1:10" s="166" customFormat="1" ht="15">
      <c r="A57" s="388" t="s">
        <v>34</v>
      </c>
      <c r="B57" s="409">
        <f t="shared" ref="B57:J57" si="6">SUM(B11/(_dpw2011*_hpd2011*_wpy2011))</f>
        <v>0</v>
      </c>
      <c r="C57" s="409">
        <f t="shared" si="6"/>
        <v>0</v>
      </c>
      <c r="D57" s="409">
        <f t="shared" si="6"/>
        <v>0</v>
      </c>
      <c r="E57" s="409">
        <f t="shared" si="6"/>
        <v>0</v>
      </c>
      <c r="F57" s="409">
        <f t="shared" si="6"/>
        <v>0</v>
      </c>
      <c r="G57" s="409">
        <f t="shared" si="6"/>
        <v>0</v>
      </c>
      <c r="H57" s="409">
        <f t="shared" si="6"/>
        <v>0</v>
      </c>
      <c r="I57" s="409">
        <f t="shared" si="6"/>
        <v>0</v>
      </c>
      <c r="J57" s="410">
        <f t="shared" si="6"/>
        <v>0</v>
      </c>
    </row>
    <row r="58" spans="1:10" s="176" customFormat="1">
      <c r="A58" s="245" t="s">
        <v>35</v>
      </c>
      <c r="B58" s="411">
        <f t="shared" ref="B58:J59" si="7">SUM(B12/(_dpw2011*_hpd2011*_wpy2011))</f>
        <v>0</v>
      </c>
      <c r="C58" s="411">
        <f t="shared" si="7"/>
        <v>0</v>
      </c>
      <c r="D58" s="411">
        <f t="shared" si="7"/>
        <v>0</v>
      </c>
      <c r="E58" s="411">
        <f t="shared" si="7"/>
        <v>0</v>
      </c>
      <c r="F58" s="411">
        <f t="shared" si="7"/>
        <v>0</v>
      </c>
      <c r="G58" s="411">
        <f t="shared" si="7"/>
        <v>0</v>
      </c>
      <c r="H58" s="411">
        <f t="shared" si="7"/>
        <v>0</v>
      </c>
      <c r="I58" s="411">
        <f t="shared" si="7"/>
        <v>0</v>
      </c>
      <c r="J58" s="412">
        <f t="shared" si="7"/>
        <v>0</v>
      </c>
    </row>
    <row r="59" spans="1:10" s="176" customFormat="1">
      <c r="A59" s="245" t="s">
        <v>186</v>
      </c>
      <c r="B59" s="411">
        <f t="shared" si="7"/>
        <v>0</v>
      </c>
      <c r="C59" s="411">
        <f t="shared" si="7"/>
        <v>0</v>
      </c>
      <c r="D59" s="411">
        <f t="shared" si="7"/>
        <v>0</v>
      </c>
      <c r="E59" s="411">
        <f t="shared" si="7"/>
        <v>0</v>
      </c>
      <c r="F59" s="411">
        <f t="shared" si="7"/>
        <v>0</v>
      </c>
      <c r="G59" s="411">
        <f t="shared" si="7"/>
        <v>0</v>
      </c>
      <c r="H59" s="411">
        <f t="shared" si="7"/>
        <v>0</v>
      </c>
      <c r="I59" s="411">
        <f t="shared" si="7"/>
        <v>0</v>
      </c>
      <c r="J59" s="412">
        <f t="shared" si="7"/>
        <v>0</v>
      </c>
    </row>
    <row r="60" spans="1:10">
      <c r="A60" s="245" t="s">
        <v>36</v>
      </c>
      <c r="B60" s="413"/>
      <c r="C60" s="413"/>
      <c r="D60" s="413"/>
      <c r="E60" s="411">
        <f>SUM(E14/(_dpw2011*_hpd2011*_wpy2011))</f>
        <v>0</v>
      </c>
      <c r="F60" s="413"/>
      <c r="G60" s="413"/>
      <c r="H60" s="413"/>
      <c r="I60" s="413"/>
      <c r="J60" s="414"/>
    </row>
    <row r="61" spans="1:10">
      <c r="A61" s="245" t="s">
        <v>37</v>
      </c>
      <c r="B61" s="413"/>
      <c r="C61" s="413"/>
      <c r="D61" s="413"/>
      <c r="E61" s="411">
        <f>SUM(E15/(_dpw2011*_hpd2011*_wpy2011))</f>
        <v>0</v>
      </c>
      <c r="F61" s="413"/>
      <c r="G61" s="413"/>
      <c r="H61" s="413"/>
      <c r="I61" s="413"/>
      <c r="J61" s="414"/>
    </row>
    <row r="62" spans="1:10">
      <c r="A62" s="245" t="s">
        <v>156</v>
      </c>
      <c r="B62" s="413"/>
      <c r="C62" s="413"/>
      <c r="D62" s="413"/>
      <c r="E62" s="413"/>
      <c r="F62" s="411">
        <f t="shared" ref="F62:G66" si="8">SUM(F16/(_dpw2011*_hpd2011*_wpy2011))</f>
        <v>0</v>
      </c>
      <c r="G62" s="411">
        <f t="shared" si="8"/>
        <v>0</v>
      </c>
      <c r="H62" s="413"/>
      <c r="I62" s="413"/>
      <c r="J62" s="414"/>
    </row>
    <row r="63" spans="1:10">
      <c r="A63" s="245" t="s">
        <v>155</v>
      </c>
      <c r="B63" s="413"/>
      <c r="C63" s="413"/>
      <c r="D63" s="413"/>
      <c r="E63" s="413"/>
      <c r="F63" s="411">
        <f t="shared" si="8"/>
        <v>0</v>
      </c>
      <c r="G63" s="411">
        <f t="shared" si="8"/>
        <v>0</v>
      </c>
      <c r="H63" s="413"/>
      <c r="I63" s="413"/>
      <c r="J63" s="414"/>
    </row>
    <row r="64" spans="1:10">
      <c r="A64" s="245" t="s">
        <v>161</v>
      </c>
      <c r="B64" s="413"/>
      <c r="C64" s="413"/>
      <c r="D64" s="413"/>
      <c r="E64" s="413"/>
      <c r="F64" s="411">
        <f t="shared" si="8"/>
        <v>0</v>
      </c>
      <c r="G64" s="411">
        <f t="shared" si="8"/>
        <v>0</v>
      </c>
      <c r="H64" s="413"/>
      <c r="I64" s="413"/>
      <c r="J64" s="414"/>
    </row>
    <row r="65" spans="1:10">
      <c r="A65" s="245" t="s">
        <v>121</v>
      </c>
      <c r="B65" s="413"/>
      <c r="C65" s="413"/>
      <c r="D65" s="413"/>
      <c r="E65" s="413"/>
      <c r="F65" s="415">
        <f t="shared" si="8"/>
        <v>0</v>
      </c>
      <c r="G65" s="411">
        <f t="shared" si="8"/>
        <v>0</v>
      </c>
      <c r="H65" s="413"/>
      <c r="I65" s="413"/>
      <c r="J65" s="414"/>
    </row>
    <row r="66" spans="1:10">
      <c r="A66" s="245" t="s">
        <v>118</v>
      </c>
      <c r="B66" s="413"/>
      <c r="C66" s="413"/>
      <c r="D66" s="413"/>
      <c r="E66" s="413"/>
      <c r="F66" s="415">
        <f t="shared" si="8"/>
        <v>0</v>
      </c>
      <c r="G66" s="415">
        <f t="shared" si="8"/>
        <v>0</v>
      </c>
      <c r="H66" s="413"/>
      <c r="I66" s="413"/>
      <c r="J66" s="414"/>
    </row>
    <row r="67" spans="1:10">
      <c r="A67" s="245" t="s">
        <v>149</v>
      </c>
      <c r="B67" s="413"/>
      <c r="C67" s="413"/>
      <c r="D67" s="413"/>
      <c r="E67" s="413"/>
      <c r="F67" s="415">
        <f t="shared" ref="F67:G72" si="9">SUM(F26/(_dpw2011*_hpd2011*_wpy2011))</f>
        <v>0</v>
      </c>
      <c r="G67" s="415">
        <f t="shared" si="9"/>
        <v>0</v>
      </c>
      <c r="H67" s="413"/>
      <c r="I67" s="413"/>
      <c r="J67" s="414"/>
    </row>
    <row r="68" spans="1:10">
      <c r="A68" s="245" t="s">
        <v>150</v>
      </c>
      <c r="B68" s="413"/>
      <c r="C68" s="413"/>
      <c r="D68" s="413"/>
      <c r="E68" s="413"/>
      <c r="F68" s="415">
        <f t="shared" si="9"/>
        <v>0</v>
      </c>
      <c r="G68" s="415">
        <f t="shared" si="9"/>
        <v>0</v>
      </c>
      <c r="H68" s="413"/>
      <c r="I68" s="413"/>
      <c r="J68" s="414"/>
    </row>
    <row r="69" spans="1:10">
      <c r="A69" s="245" t="s">
        <v>151</v>
      </c>
      <c r="B69" s="413"/>
      <c r="C69" s="413"/>
      <c r="D69" s="413"/>
      <c r="E69" s="413"/>
      <c r="F69" s="415">
        <f t="shared" si="9"/>
        <v>0</v>
      </c>
      <c r="G69" s="415">
        <f t="shared" si="9"/>
        <v>0</v>
      </c>
      <c r="H69" s="413"/>
      <c r="I69" s="413"/>
      <c r="J69" s="414"/>
    </row>
    <row r="70" spans="1:10">
      <c r="A70" s="245" t="s">
        <v>152</v>
      </c>
      <c r="B70" s="413"/>
      <c r="C70" s="413"/>
      <c r="D70" s="413"/>
      <c r="E70" s="413"/>
      <c r="F70" s="415">
        <f t="shared" si="9"/>
        <v>0</v>
      </c>
      <c r="G70" s="415">
        <f t="shared" si="9"/>
        <v>0</v>
      </c>
      <c r="H70" s="413"/>
      <c r="I70" s="413"/>
      <c r="J70" s="414"/>
    </row>
    <row r="71" spans="1:10">
      <c r="A71" s="245" t="s">
        <v>153</v>
      </c>
      <c r="B71" s="413"/>
      <c r="C71" s="413"/>
      <c r="D71" s="413"/>
      <c r="E71" s="413"/>
      <c r="F71" s="415">
        <f t="shared" si="9"/>
        <v>0</v>
      </c>
      <c r="G71" s="415">
        <f t="shared" si="9"/>
        <v>0</v>
      </c>
      <c r="H71" s="413"/>
      <c r="I71" s="413"/>
      <c r="J71" s="414"/>
    </row>
    <row r="72" spans="1:10">
      <c r="A72" s="245" t="s">
        <v>154</v>
      </c>
      <c r="B72" s="413"/>
      <c r="C72" s="413"/>
      <c r="D72" s="413"/>
      <c r="E72" s="413"/>
      <c r="F72" s="411">
        <f t="shared" si="9"/>
        <v>0</v>
      </c>
      <c r="G72" s="411">
        <f t="shared" si="9"/>
        <v>0</v>
      </c>
      <c r="H72" s="413"/>
      <c r="I72" s="413"/>
      <c r="J72" s="414"/>
    </row>
    <row r="73" spans="1:10" ht="13.5" thickBot="1">
      <c r="A73" s="245" t="s">
        <v>38</v>
      </c>
      <c r="B73" s="416"/>
      <c r="C73" s="416"/>
      <c r="D73" s="416"/>
      <c r="E73" s="416"/>
      <c r="F73" s="417"/>
      <c r="G73" s="417"/>
      <c r="H73" s="416"/>
      <c r="I73" s="416"/>
      <c r="J73" s="418"/>
    </row>
    <row r="74" spans="1:10" ht="14.25" thickTop="1" thickBot="1">
      <c r="A74" s="246" t="s">
        <v>39</v>
      </c>
      <c r="B74" s="419">
        <f t="shared" ref="B74:G74" si="10">SUM(B57:B73)</f>
        <v>0</v>
      </c>
      <c r="C74" s="419">
        <f t="shared" si="10"/>
        <v>0</v>
      </c>
      <c r="D74" s="419">
        <f t="shared" si="10"/>
        <v>0</v>
      </c>
      <c r="E74" s="419">
        <f t="shared" si="10"/>
        <v>0</v>
      </c>
      <c r="F74" s="419">
        <f t="shared" si="10"/>
        <v>0</v>
      </c>
      <c r="G74" s="419">
        <f t="shared" si="10"/>
        <v>0</v>
      </c>
      <c r="H74" s="419">
        <f>SUM(H56:H73)</f>
        <v>0</v>
      </c>
      <c r="I74" s="419">
        <f>SUM(I56:I73)</f>
        <v>0</v>
      </c>
      <c r="J74" s="420">
        <f>SUM(J56:J73)</f>
        <v>0</v>
      </c>
    </row>
    <row r="75" spans="1:10" customFormat="1"/>
    <row r="76" spans="1:10" customFormat="1"/>
    <row r="77" spans="1:10" customFormat="1"/>
    <row r="78" spans="1:10" customFormat="1"/>
    <row r="79" spans="1:10" customFormat="1"/>
    <row r="80" spans="1:10" customFormat="1"/>
    <row r="81" spans="1:8" customFormat="1"/>
    <row r="82" spans="1:8">
      <c r="A82" s="177"/>
      <c r="B82" s="178"/>
      <c r="C82" s="178"/>
      <c r="D82" s="178"/>
      <c r="E82" s="178"/>
      <c r="F82" s="178"/>
      <c r="G82" s="178"/>
    </row>
    <row r="84" spans="1:8" s="166" customFormat="1" ht="15">
      <c r="A84"/>
      <c r="B84"/>
      <c r="C84"/>
      <c r="D84"/>
      <c r="E84"/>
      <c r="F84"/>
      <c r="G84"/>
      <c r="H84"/>
    </row>
    <row r="85" spans="1:8" s="176" customFormat="1">
      <c r="A85"/>
      <c r="B85"/>
      <c r="C85"/>
      <c r="D85"/>
      <c r="E85"/>
      <c r="F85"/>
      <c r="G85"/>
      <c r="H85"/>
    </row>
    <row r="86" spans="1:8">
      <c r="A86"/>
      <c r="B86"/>
      <c r="C86"/>
      <c r="D86"/>
      <c r="E86"/>
      <c r="F86"/>
      <c r="G86"/>
      <c r="H86"/>
    </row>
    <row r="87" spans="1:8">
      <c r="A87"/>
      <c r="B87"/>
      <c r="C87"/>
      <c r="D87"/>
      <c r="E87"/>
      <c r="F87"/>
      <c r="G87"/>
      <c r="H87"/>
    </row>
    <row r="88" spans="1:8">
      <c r="A88"/>
      <c r="B88"/>
      <c r="C88"/>
      <c r="D88"/>
      <c r="E88"/>
      <c r="F88"/>
      <c r="G88"/>
      <c r="H88"/>
    </row>
    <row r="89" spans="1:8">
      <c r="A89"/>
      <c r="B89"/>
      <c r="C89"/>
      <c r="D89"/>
      <c r="E89"/>
      <c r="F89"/>
      <c r="G89"/>
      <c r="H89"/>
    </row>
    <row r="90" spans="1:8">
      <c r="A90"/>
      <c r="B90"/>
      <c r="C90"/>
      <c r="D90"/>
      <c r="E90"/>
      <c r="F90"/>
      <c r="G90"/>
      <c r="H90"/>
    </row>
    <row r="91" spans="1:8">
      <c r="A91"/>
      <c r="B91"/>
      <c r="C91"/>
      <c r="D91"/>
      <c r="E91"/>
      <c r="F91"/>
      <c r="G91"/>
      <c r="H91"/>
    </row>
    <row r="92" spans="1:8">
      <c r="A92"/>
      <c r="B92"/>
      <c r="C92"/>
      <c r="D92"/>
      <c r="E92"/>
      <c r="F92"/>
      <c r="G92"/>
      <c r="H92"/>
    </row>
    <row r="93" spans="1:8">
      <c r="A93"/>
      <c r="B93"/>
      <c r="C93"/>
      <c r="D93"/>
      <c r="E93"/>
      <c r="F93"/>
      <c r="G93"/>
      <c r="H93"/>
    </row>
    <row r="94" spans="1:8">
      <c r="A94"/>
      <c r="B94"/>
      <c r="C94"/>
      <c r="D94"/>
      <c r="E94"/>
      <c r="F94"/>
      <c r="G94"/>
      <c r="H94"/>
    </row>
    <row r="95" spans="1:8">
      <c r="A95"/>
      <c r="B95"/>
      <c r="C95"/>
      <c r="D95"/>
      <c r="E95"/>
      <c r="F95"/>
      <c r="G95"/>
      <c r="H95"/>
    </row>
    <row r="96" spans="1:8">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sheetData>
  <mergeCells count="2">
    <mergeCell ref="A32:G32"/>
    <mergeCell ref="A55:G55"/>
  </mergeCells>
  <phoneticPr fontId="0" type="noConversion"/>
  <printOptions horizontalCentered="1"/>
  <pageMargins left="0.25" right="0.25" top="1" bottom="0.5" header="0.5" footer="0.5"/>
  <pageSetup orientation="portrait" r:id="rId1"/>
  <headerFooter alignWithMargins="0">
    <oddFooter>&amp;L&amp;"Arial,Bold"&amp;A&amp;R&amp;"Arial,Bold"&amp;12&amp;D</oddFooter>
  </headerFooter>
</worksheet>
</file>

<file path=xl/worksheets/sheet7.xml><?xml version="1.0" encoding="utf-8"?>
<worksheet xmlns="http://schemas.openxmlformats.org/spreadsheetml/2006/main" xmlns:r="http://schemas.openxmlformats.org/officeDocument/2006/relationships">
  <sheetPr codeName="Sheet1621">
    <pageSetUpPr autoPageBreaks="0" fitToPage="1"/>
  </sheetPr>
  <dimension ref="A1:N112"/>
  <sheetViews>
    <sheetView showGridLines="0" workbookViewId="0"/>
  </sheetViews>
  <sheetFormatPr defaultColWidth="7.5703125" defaultRowHeight="12.75"/>
  <cols>
    <col min="1" max="1" width="26.140625" style="179" customWidth="1"/>
    <col min="2" max="10" width="10.85546875" style="163" customWidth="1"/>
    <col min="11" max="16384" width="7.5703125" style="163"/>
  </cols>
  <sheetData>
    <row r="1" spans="1:10" ht="18">
      <c r="A1" s="285" t="s">
        <v>32</v>
      </c>
      <c r="B1" s="286"/>
      <c r="C1" s="286"/>
      <c r="D1" s="286"/>
      <c r="E1" s="286"/>
      <c r="F1" s="286"/>
      <c r="G1" s="286"/>
    </row>
    <row r="2" spans="1:10" s="166" customFormat="1" ht="15">
      <c r="A2" s="282"/>
      <c r="B2" s="282"/>
      <c r="C2" s="282"/>
      <c r="D2" s="282"/>
      <c r="E2" s="282"/>
      <c r="F2" s="282"/>
      <c r="G2" s="282"/>
    </row>
    <row r="3" spans="1:10" s="169" customFormat="1" ht="15.75">
      <c r="A3" s="170" t="s">
        <v>25</v>
      </c>
      <c r="B3" s="171" t="str">
        <f>ActualOrPotential</f>
        <v>Actual</v>
      </c>
      <c r="C3" s="168"/>
      <c r="D3" s="172"/>
      <c r="E3" s="170" t="s">
        <v>26</v>
      </c>
      <c r="F3" s="171" t="str">
        <f>Plant</f>
        <v>Anytown</v>
      </c>
      <c r="G3" s="171"/>
      <c r="I3" s="296"/>
      <c r="J3" s="296"/>
    </row>
    <row r="4" spans="1:10" s="169" customFormat="1" ht="15.75">
      <c r="A4" s="170" t="s">
        <v>27</v>
      </c>
      <c r="B4" s="171">
        <v>2012</v>
      </c>
      <c r="C4" s="168"/>
      <c r="D4" s="172"/>
      <c r="E4" s="170" t="s">
        <v>28</v>
      </c>
      <c r="F4" s="171">
        <f>PlantNumber</f>
        <v>99</v>
      </c>
      <c r="G4" s="171"/>
      <c r="I4" s="296"/>
      <c r="J4" s="296"/>
    </row>
    <row r="5" spans="1:10" s="172" customFormat="1" ht="15.75">
      <c r="A5" s="170"/>
      <c r="B5" s="171"/>
      <c r="C5" s="168"/>
      <c r="E5" s="170"/>
      <c r="F5" s="171"/>
      <c r="G5" s="171"/>
      <c r="I5" s="306"/>
      <c r="J5" s="306"/>
    </row>
    <row r="6" spans="1:10" s="169" customFormat="1" ht="15.75">
      <c r="A6" s="170" t="s">
        <v>109</v>
      </c>
      <c r="B6" s="171">
        <v>350</v>
      </c>
      <c r="C6" s="172"/>
      <c r="D6" s="168"/>
      <c r="E6" s="170" t="s">
        <v>29</v>
      </c>
      <c r="F6" s="171">
        <v>24</v>
      </c>
      <c r="G6" s="171"/>
      <c r="I6" s="296"/>
      <c r="J6" s="296"/>
    </row>
    <row r="7" spans="1:10" s="169" customFormat="1" ht="15.75">
      <c r="A7" s="170" t="s">
        <v>30</v>
      </c>
      <c r="B7" s="171">
        <v>7</v>
      </c>
      <c r="C7" s="172"/>
      <c r="D7" s="168"/>
      <c r="E7" s="170" t="s">
        <v>31</v>
      </c>
      <c r="F7" s="171">
        <v>50</v>
      </c>
      <c r="G7" s="171"/>
      <c r="I7" s="296"/>
      <c r="J7" s="296"/>
    </row>
    <row r="8" spans="1:10" s="166" customFormat="1" ht="15">
      <c r="A8" s="165"/>
      <c r="B8" s="165"/>
      <c r="C8" s="165"/>
      <c r="D8" s="165"/>
      <c r="E8" s="165"/>
      <c r="F8" s="165"/>
      <c r="G8" s="165"/>
      <c r="I8" s="297"/>
      <c r="J8" s="297"/>
    </row>
    <row r="9" spans="1:10" s="166" customFormat="1" ht="16.5" thickBot="1">
      <c r="A9" s="174" t="s">
        <v>40</v>
      </c>
      <c r="B9" s="175"/>
      <c r="C9" s="175"/>
      <c r="D9" s="175"/>
      <c r="E9" s="175"/>
      <c r="F9" s="175"/>
      <c r="G9" s="175"/>
      <c r="I9" s="297"/>
      <c r="J9" s="297"/>
    </row>
    <row r="10" spans="1:10" s="176" customFormat="1" ht="15" thickBot="1">
      <c r="A10" s="187" t="s">
        <v>33</v>
      </c>
      <c r="B10" s="188" t="s">
        <v>22</v>
      </c>
      <c r="C10" s="188" t="s">
        <v>23</v>
      </c>
      <c r="D10" s="188" t="s">
        <v>18</v>
      </c>
      <c r="E10" s="188" t="s">
        <v>12</v>
      </c>
      <c r="F10" s="188" t="s">
        <v>19</v>
      </c>
      <c r="G10" s="188" t="s">
        <v>20</v>
      </c>
      <c r="H10" s="188" t="s">
        <v>162</v>
      </c>
      <c r="I10" s="408" t="s">
        <v>163</v>
      </c>
      <c r="J10" s="389" t="s">
        <v>166</v>
      </c>
    </row>
    <row r="11" spans="1:10">
      <c r="A11" s="388" t="s">
        <v>34</v>
      </c>
      <c r="B11" s="409">
        <f>+'Natural Gas'!E71</f>
        <v>0</v>
      </c>
      <c r="C11" s="409">
        <f>+'Natural Gas'!F71</f>
        <v>0</v>
      </c>
      <c r="D11" s="409">
        <f>+'Natural Gas'!G71</f>
        <v>0</v>
      </c>
      <c r="E11" s="409">
        <f>+'Natural Gas'!H71</f>
        <v>0</v>
      </c>
      <c r="F11" s="409">
        <f>+'Natural Gas'!I71</f>
        <v>0</v>
      </c>
      <c r="G11" s="409">
        <f>+'Natural Gas'!J71</f>
        <v>0</v>
      </c>
      <c r="H11" s="409">
        <f>+'Natural Gas'!K71</f>
        <v>0</v>
      </c>
      <c r="I11" s="409">
        <f>+'Natural Gas'!L71</f>
        <v>0</v>
      </c>
      <c r="J11" s="410">
        <f>+'Natural Gas'!M71</f>
        <v>0</v>
      </c>
    </row>
    <row r="12" spans="1:10">
      <c r="A12" s="245" t="s">
        <v>35</v>
      </c>
      <c r="B12" s="411">
        <f>+'Fuel Oil'!E71</f>
        <v>0</v>
      </c>
      <c r="C12" s="411">
        <f>+'Fuel Oil'!F71</f>
        <v>0</v>
      </c>
      <c r="D12" s="411">
        <f>+'Fuel Oil'!G71</f>
        <v>0</v>
      </c>
      <c r="E12" s="411">
        <f>+'Fuel Oil'!H71</f>
        <v>0</v>
      </c>
      <c r="F12" s="411">
        <f>+'Fuel Oil'!I71</f>
        <v>0</v>
      </c>
      <c r="G12" s="411">
        <f>+'Fuel Oil'!J71</f>
        <v>0</v>
      </c>
      <c r="H12" s="411">
        <f>+'Fuel Oil'!K71</f>
        <v>0</v>
      </c>
      <c r="I12" s="411">
        <f>+'Fuel Oil'!L71</f>
        <v>0</v>
      </c>
      <c r="J12" s="412">
        <f>+'Fuel Oil'!M71</f>
        <v>0</v>
      </c>
    </row>
    <row r="13" spans="1:10">
      <c r="A13" s="245" t="s">
        <v>186</v>
      </c>
      <c r="B13" s="411">
        <f>+Propane!E71</f>
        <v>0</v>
      </c>
      <c r="C13" s="411">
        <f>+Propane!F71</f>
        <v>0</v>
      </c>
      <c r="D13" s="411">
        <f>+Propane!G71</f>
        <v>0</v>
      </c>
      <c r="E13" s="411">
        <f>+Propane!H71</f>
        <v>0</v>
      </c>
      <c r="F13" s="411">
        <f>+Propane!I71</f>
        <v>0</v>
      </c>
      <c r="G13" s="411">
        <f>+Propane!J71</f>
        <v>0</v>
      </c>
      <c r="H13" s="411">
        <f>+Propane!K71</f>
        <v>0</v>
      </c>
      <c r="I13" s="411">
        <f>+Propane!L71</f>
        <v>0</v>
      </c>
      <c r="J13" s="412">
        <f>+Propane!M71</f>
        <v>0</v>
      </c>
    </row>
    <row r="14" spans="1:10">
      <c r="A14" s="245" t="s">
        <v>36</v>
      </c>
      <c r="B14" s="413"/>
      <c r="C14" s="413"/>
      <c r="D14" s="413"/>
      <c r="E14" s="411">
        <f>+'Baled Material'!H82</f>
        <v>0</v>
      </c>
      <c r="F14" s="413"/>
      <c r="G14" s="413"/>
      <c r="H14" s="413"/>
      <c r="I14" s="413"/>
      <c r="J14" s="414"/>
    </row>
    <row r="15" spans="1:10">
      <c r="A15" s="245" t="s">
        <v>37</v>
      </c>
      <c r="B15" s="413"/>
      <c r="C15" s="413"/>
      <c r="D15" s="413"/>
      <c r="E15" s="411">
        <f>+Starch!F83</f>
        <v>0</v>
      </c>
      <c r="F15" s="413"/>
      <c r="G15" s="413"/>
      <c r="H15" s="413"/>
      <c r="I15" s="413"/>
      <c r="J15" s="414"/>
    </row>
    <row r="16" spans="1:10">
      <c r="A16" s="245" t="s">
        <v>156</v>
      </c>
      <c r="B16" s="413"/>
      <c r="C16" s="413"/>
      <c r="D16" s="413"/>
      <c r="E16" s="413"/>
      <c r="F16" s="411">
        <f>SUM('Ink Supplier #1'!I111)</f>
        <v>0</v>
      </c>
      <c r="G16" s="411">
        <f>SUM('Ink Supplier #1'!J111)</f>
        <v>0</v>
      </c>
      <c r="H16" s="413"/>
      <c r="I16" s="413"/>
      <c r="J16" s="414"/>
    </row>
    <row r="17" spans="1:14">
      <c r="A17" s="245" t="s">
        <v>155</v>
      </c>
      <c r="B17" s="413"/>
      <c r="C17" s="413"/>
      <c r="D17" s="413"/>
      <c r="E17" s="413"/>
      <c r="F17" s="411">
        <f>SUM('Ink Supplier #2'!I111)</f>
        <v>0</v>
      </c>
      <c r="G17" s="411">
        <f>SUM('Ink Supplier #2'!J111)</f>
        <v>0</v>
      </c>
      <c r="H17" s="413"/>
      <c r="I17" s="413"/>
      <c r="J17" s="414"/>
    </row>
    <row r="18" spans="1:14">
      <c r="A18" s="245" t="s">
        <v>161</v>
      </c>
      <c r="B18" s="413"/>
      <c r="C18" s="413"/>
      <c r="D18" s="413"/>
      <c r="E18" s="413"/>
      <c r="F18" s="411">
        <f>SUM('Adhesive Supplier # 1'!I111)</f>
        <v>0</v>
      </c>
      <c r="G18" s="411">
        <f>SUM('Adhesive Supplier # 1'!J111)</f>
        <v>0</v>
      </c>
      <c r="H18" s="413"/>
      <c r="I18" s="413"/>
      <c r="J18" s="414"/>
    </row>
    <row r="19" spans="1:14">
      <c r="A19" s="245" t="s">
        <v>121</v>
      </c>
      <c r="B19" s="413"/>
      <c r="C19" s="413"/>
      <c r="D19" s="413"/>
      <c r="E19" s="413"/>
      <c r="F19" s="415">
        <f>SUM(Misc1!I111)</f>
        <v>0</v>
      </c>
      <c r="G19" s="411">
        <f>SUM(Misc1!J111)</f>
        <v>0</v>
      </c>
      <c r="H19" s="413"/>
      <c r="I19" s="413"/>
      <c r="J19" s="414"/>
    </row>
    <row r="20" spans="1:14">
      <c r="A20" s="245" t="s">
        <v>118</v>
      </c>
      <c r="B20" s="413"/>
      <c r="C20" s="413"/>
      <c r="D20" s="413"/>
      <c r="E20" s="413"/>
      <c r="F20" s="415">
        <f>SUM(Misc2!I111)</f>
        <v>0</v>
      </c>
      <c r="G20" s="415">
        <f>SUM(Misc2!J111)</f>
        <v>0</v>
      </c>
      <c r="H20" s="413"/>
      <c r="I20" s="413"/>
      <c r="J20" s="414"/>
    </row>
    <row r="21" spans="1:14">
      <c r="A21" s="245" t="s">
        <v>149</v>
      </c>
      <c r="B21" s="413"/>
      <c r="C21" s="413"/>
      <c r="D21" s="413"/>
      <c r="E21" s="413"/>
      <c r="F21" s="415">
        <f>SUM(Misc3!I111)</f>
        <v>0</v>
      </c>
      <c r="G21" s="415">
        <f>SUM(Misc3!J111)</f>
        <v>0</v>
      </c>
      <c r="H21" s="413"/>
      <c r="I21" s="413"/>
      <c r="J21" s="414"/>
    </row>
    <row r="22" spans="1:14">
      <c r="A22" s="245" t="s">
        <v>150</v>
      </c>
      <c r="B22" s="413"/>
      <c r="C22" s="413"/>
      <c r="D22" s="413"/>
      <c r="E22" s="413"/>
      <c r="F22" s="415">
        <f>SUM(Misc4!I111)</f>
        <v>0</v>
      </c>
      <c r="G22" s="415">
        <f>SUM(Misc4!J111)</f>
        <v>0</v>
      </c>
      <c r="H22" s="413"/>
      <c r="I22" s="413"/>
      <c r="J22" s="414"/>
    </row>
    <row r="23" spans="1:14">
      <c r="A23" s="245" t="s">
        <v>151</v>
      </c>
      <c r="B23" s="413"/>
      <c r="C23" s="413"/>
      <c r="D23" s="413"/>
      <c r="E23" s="413"/>
      <c r="F23" s="415">
        <f>SUM(Misc5!I111)</f>
        <v>0</v>
      </c>
      <c r="G23" s="415">
        <f>SUM(Misc5!J111)</f>
        <v>0</v>
      </c>
      <c r="H23" s="413"/>
      <c r="I23" s="413"/>
      <c r="J23" s="414"/>
    </row>
    <row r="24" spans="1:14">
      <c r="A24" s="245" t="s">
        <v>152</v>
      </c>
      <c r="B24" s="413"/>
      <c r="C24" s="413"/>
      <c r="D24" s="413"/>
      <c r="E24" s="413"/>
      <c r="F24" s="415">
        <f>SUM(Misc6!I111)</f>
        <v>0</v>
      </c>
      <c r="G24" s="415">
        <f>SUM(Misc6!J111)</f>
        <v>0</v>
      </c>
      <c r="H24" s="413"/>
      <c r="I24" s="413"/>
      <c r="J24" s="414"/>
    </row>
    <row r="25" spans="1:14">
      <c r="A25" s="245" t="s">
        <v>153</v>
      </c>
      <c r="B25" s="413"/>
      <c r="C25" s="413"/>
      <c r="D25" s="413"/>
      <c r="E25" s="413"/>
      <c r="F25" s="415">
        <f>SUM(Misc7!I111)</f>
        <v>0</v>
      </c>
      <c r="G25" s="415">
        <f>SUM(Misc7!J111)</f>
        <v>0</v>
      </c>
      <c r="H25" s="413"/>
      <c r="I25" s="413"/>
      <c r="J25" s="414"/>
    </row>
    <row r="26" spans="1:14">
      <c r="A26" s="245" t="s">
        <v>154</v>
      </c>
      <c r="B26" s="413"/>
      <c r="C26" s="413"/>
      <c r="D26" s="413"/>
      <c r="E26" s="413"/>
      <c r="F26" s="411">
        <f>SUM(Misc8!I111)</f>
        <v>0</v>
      </c>
      <c r="G26" s="411">
        <f>SUM(Misc8!J111)</f>
        <v>0</v>
      </c>
      <c r="H26" s="413"/>
      <c r="I26" s="413"/>
      <c r="J26" s="414"/>
    </row>
    <row r="27" spans="1:14" ht="13.5" thickBot="1">
      <c r="A27" s="245" t="s">
        <v>38</v>
      </c>
      <c r="B27" s="416"/>
      <c r="C27" s="416"/>
      <c r="D27" s="416"/>
      <c r="E27" s="416"/>
      <c r="F27" s="417"/>
      <c r="G27" s="417"/>
      <c r="H27" s="416"/>
      <c r="I27" s="416"/>
      <c r="J27" s="418"/>
    </row>
    <row r="28" spans="1:14" ht="14.25" thickTop="1" thickBot="1">
      <c r="A28" s="246" t="s">
        <v>39</v>
      </c>
      <c r="B28" s="419">
        <f>SUM(B11:B27)</f>
        <v>0</v>
      </c>
      <c r="C28" s="419">
        <f>SUM(C11:C27)</f>
        <v>0</v>
      </c>
      <c r="D28" s="419">
        <f>SUM(D11:D27)</f>
        <v>0</v>
      </c>
      <c r="E28" s="419">
        <f>SUM(E11:E27)</f>
        <v>0</v>
      </c>
      <c r="F28" s="419">
        <f>SUM(F11:F27)-F27</f>
        <v>0</v>
      </c>
      <c r="G28" s="419">
        <f>SUM(G11:G27)-G27</f>
        <v>0</v>
      </c>
      <c r="H28" s="419">
        <f>SUM(H11:H27)-H27</f>
        <v>0</v>
      </c>
      <c r="I28" s="419">
        <f>SUM(I11:I27)-I27</f>
        <v>0</v>
      </c>
      <c r="J28" s="420">
        <f>SUM(J11:J27)-J27</f>
        <v>0</v>
      </c>
    </row>
    <row r="29" spans="1:14" ht="13.5" thickBot="1">
      <c r="B29" s="247"/>
      <c r="C29" s="247"/>
      <c r="D29" s="247"/>
      <c r="E29" s="247"/>
      <c r="F29" s="247"/>
      <c r="G29" s="247"/>
      <c r="H29" s="421"/>
      <c r="I29" s="421"/>
      <c r="J29" s="421"/>
    </row>
    <row r="30" spans="1:14" ht="13.5" thickBot="1">
      <c r="A30" s="314" t="s">
        <v>132</v>
      </c>
      <c r="B30" s="315">
        <f t="shared" ref="B30:G30" si="0">+B28/2000</f>
        <v>0</v>
      </c>
      <c r="C30" s="315">
        <f t="shared" si="0"/>
        <v>0</v>
      </c>
      <c r="D30" s="315">
        <f t="shared" si="0"/>
        <v>0</v>
      </c>
      <c r="E30" s="315">
        <f t="shared" si="0"/>
        <v>0</v>
      </c>
      <c r="F30" s="315">
        <f t="shared" si="0"/>
        <v>0</v>
      </c>
      <c r="G30" s="316">
        <f t="shared" si="0"/>
        <v>0</v>
      </c>
      <c r="H30" s="423">
        <f>+H28/2000</f>
        <v>0</v>
      </c>
      <c r="I30" s="423">
        <f>+I28/2000</f>
        <v>0</v>
      </c>
      <c r="J30" s="423">
        <f>+J28/2000</f>
        <v>0</v>
      </c>
      <c r="M30" s="294"/>
      <c r="N30" s="294"/>
    </row>
    <row r="31" spans="1:14">
      <c r="A31" s="177"/>
      <c r="B31" s="178"/>
      <c r="C31" s="178"/>
      <c r="D31" s="178"/>
      <c r="E31" s="178"/>
      <c r="F31" s="178"/>
      <c r="G31" s="178"/>
      <c r="I31" s="298"/>
      <c r="J31" s="298"/>
    </row>
    <row r="32" spans="1:14" ht="16.5" thickBot="1">
      <c r="A32" s="530" t="s">
        <v>41</v>
      </c>
      <c r="B32" s="530"/>
      <c r="C32" s="530"/>
      <c r="D32" s="530"/>
      <c r="E32" s="530"/>
      <c r="F32" s="530"/>
      <c r="G32" s="530"/>
      <c r="I32" s="298"/>
      <c r="J32" s="298"/>
    </row>
    <row r="33" spans="1:10" ht="15" thickBot="1">
      <c r="A33" s="187" t="s">
        <v>33</v>
      </c>
      <c r="B33" s="188" t="s">
        <v>22</v>
      </c>
      <c r="C33" s="188" t="s">
        <v>23</v>
      </c>
      <c r="D33" s="188" t="s">
        <v>18</v>
      </c>
      <c r="E33" s="188" t="s">
        <v>12</v>
      </c>
      <c r="F33" s="188" t="s">
        <v>19</v>
      </c>
      <c r="G33" s="188" t="s">
        <v>20</v>
      </c>
      <c r="H33" s="188" t="s">
        <v>162</v>
      </c>
      <c r="I33" s="408" t="s">
        <v>163</v>
      </c>
      <c r="J33" s="389" t="s">
        <v>166</v>
      </c>
    </row>
    <row r="34" spans="1:10" s="166" customFormat="1" ht="15">
      <c r="A34" s="388" t="s">
        <v>34</v>
      </c>
      <c r="B34" s="409">
        <f t="shared" ref="B34:J34" si="1">SUM(B11/_wdp2012)</f>
        <v>0</v>
      </c>
      <c r="C34" s="409">
        <f t="shared" si="1"/>
        <v>0</v>
      </c>
      <c r="D34" s="409">
        <f t="shared" si="1"/>
        <v>0</v>
      </c>
      <c r="E34" s="409">
        <f t="shared" si="1"/>
        <v>0</v>
      </c>
      <c r="F34" s="409">
        <f t="shared" si="1"/>
        <v>0</v>
      </c>
      <c r="G34" s="409">
        <f t="shared" si="1"/>
        <v>0</v>
      </c>
      <c r="H34" s="409">
        <f t="shared" si="1"/>
        <v>0</v>
      </c>
      <c r="I34" s="409">
        <f t="shared" si="1"/>
        <v>0</v>
      </c>
      <c r="J34" s="410">
        <f t="shared" si="1"/>
        <v>0</v>
      </c>
    </row>
    <row r="35" spans="1:10" s="176" customFormat="1">
      <c r="A35" s="245" t="s">
        <v>35</v>
      </c>
      <c r="B35" s="411">
        <f t="shared" ref="B35:J36" si="2">SUM(B12/_wdp2012)</f>
        <v>0</v>
      </c>
      <c r="C35" s="411">
        <f t="shared" si="2"/>
        <v>0</v>
      </c>
      <c r="D35" s="411">
        <f t="shared" si="2"/>
        <v>0</v>
      </c>
      <c r="E35" s="411">
        <f t="shared" si="2"/>
        <v>0</v>
      </c>
      <c r="F35" s="411">
        <f t="shared" si="2"/>
        <v>0</v>
      </c>
      <c r="G35" s="411">
        <f t="shared" si="2"/>
        <v>0</v>
      </c>
      <c r="H35" s="411">
        <f t="shared" si="2"/>
        <v>0</v>
      </c>
      <c r="I35" s="411">
        <f t="shared" si="2"/>
        <v>0</v>
      </c>
      <c r="J35" s="412">
        <f t="shared" si="2"/>
        <v>0</v>
      </c>
    </row>
    <row r="36" spans="1:10" s="176" customFormat="1">
      <c r="A36" s="245" t="s">
        <v>186</v>
      </c>
      <c r="B36" s="411">
        <f t="shared" si="2"/>
        <v>0</v>
      </c>
      <c r="C36" s="411">
        <f t="shared" si="2"/>
        <v>0</v>
      </c>
      <c r="D36" s="411">
        <f t="shared" si="2"/>
        <v>0</v>
      </c>
      <c r="E36" s="411">
        <f t="shared" si="2"/>
        <v>0</v>
      </c>
      <c r="F36" s="411">
        <f t="shared" si="2"/>
        <v>0</v>
      </c>
      <c r="G36" s="411">
        <f t="shared" si="2"/>
        <v>0</v>
      </c>
      <c r="H36" s="411">
        <f t="shared" si="2"/>
        <v>0</v>
      </c>
      <c r="I36" s="411">
        <f t="shared" si="2"/>
        <v>0</v>
      </c>
      <c r="J36" s="412">
        <f t="shared" si="2"/>
        <v>0</v>
      </c>
    </row>
    <row r="37" spans="1:10">
      <c r="A37" s="245" t="s">
        <v>36</v>
      </c>
      <c r="B37" s="413"/>
      <c r="C37" s="413"/>
      <c r="D37" s="413"/>
      <c r="E37" s="411">
        <f>SUM(E14/_wdp2012)</f>
        <v>0</v>
      </c>
      <c r="F37" s="413"/>
      <c r="G37" s="413"/>
      <c r="H37" s="413"/>
      <c r="I37" s="413"/>
      <c r="J37" s="414"/>
    </row>
    <row r="38" spans="1:10">
      <c r="A38" s="245" t="s">
        <v>37</v>
      </c>
      <c r="B38" s="413"/>
      <c r="C38" s="413"/>
      <c r="D38" s="413"/>
      <c r="E38" s="411">
        <f>SUM(E15/_wdp2012)</f>
        <v>0</v>
      </c>
      <c r="F38" s="413"/>
      <c r="G38" s="413"/>
      <c r="H38" s="413"/>
      <c r="I38" s="413"/>
      <c r="J38" s="414"/>
    </row>
    <row r="39" spans="1:10">
      <c r="A39" s="245" t="s">
        <v>156</v>
      </c>
      <c r="B39" s="413"/>
      <c r="C39" s="413"/>
      <c r="D39" s="413"/>
      <c r="E39" s="413"/>
      <c r="F39" s="411">
        <f t="shared" ref="F39:G43" si="3">SUM(F16/_wdp2012)</f>
        <v>0</v>
      </c>
      <c r="G39" s="411">
        <f t="shared" si="3"/>
        <v>0</v>
      </c>
      <c r="H39" s="413"/>
      <c r="I39" s="413"/>
      <c r="J39" s="414"/>
    </row>
    <row r="40" spans="1:10">
      <c r="A40" s="245" t="s">
        <v>155</v>
      </c>
      <c r="B40" s="413"/>
      <c r="C40" s="413"/>
      <c r="D40" s="413"/>
      <c r="E40" s="413"/>
      <c r="F40" s="411">
        <f t="shared" si="3"/>
        <v>0</v>
      </c>
      <c r="G40" s="411">
        <f t="shared" si="3"/>
        <v>0</v>
      </c>
      <c r="H40" s="413"/>
      <c r="I40" s="413"/>
      <c r="J40" s="414"/>
    </row>
    <row r="41" spans="1:10">
      <c r="A41" s="245" t="s">
        <v>161</v>
      </c>
      <c r="B41" s="413"/>
      <c r="C41" s="413"/>
      <c r="D41" s="413"/>
      <c r="E41" s="413"/>
      <c r="F41" s="411">
        <f t="shared" si="3"/>
        <v>0</v>
      </c>
      <c r="G41" s="411">
        <f t="shared" si="3"/>
        <v>0</v>
      </c>
      <c r="H41" s="413"/>
      <c r="I41" s="413"/>
      <c r="J41" s="414"/>
    </row>
    <row r="42" spans="1:10">
      <c r="A42" s="245" t="s">
        <v>121</v>
      </c>
      <c r="B42" s="413"/>
      <c r="C42" s="413"/>
      <c r="D42" s="413"/>
      <c r="E42" s="413"/>
      <c r="F42" s="415">
        <f t="shared" si="3"/>
        <v>0</v>
      </c>
      <c r="G42" s="411">
        <f t="shared" si="3"/>
        <v>0</v>
      </c>
      <c r="H42" s="413"/>
      <c r="I42" s="413"/>
      <c r="J42" s="414"/>
    </row>
    <row r="43" spans="1:10">
      <c r="A43" s="245" t="s">
        <v>118</v>
      </c>
      <c r="B43" s="413"/>
      <c r="C43" s="413"/>
      <c r="D43" s="413"/>
      <c r="E43" s="413"/>
      <c r="F43" s="415">
        <f t="shared" si="3"/>
        <v>0</v>
      </c>
      <c r="G43" s="415">
        <f t="shared" si="3"/>
        <v>0</v>
      </c>
      <c r="H43" s="413"/>
      <c r="I43" s="413"/>
      <c r="J43" s="414"/>
    </row>
    <row r="44" spans="1:10">
      <c r="A44" s="245" t="s">
        <v>149</v>
      </c>
      <c r="B44" s="413"/>
      <c r="C44" s="413"/>
      <c r="D44" s="413"/>
      <c r="E44" s="413"/>
      <c r="F44" s="415">
        <f t="shared" ref="F44:G49" si="4">SUM(F26/_wdp2012)</f>
        <v>0</v>
      </c>
      <c r="G44" s="415">
        <f t="shared" si="4"/>
        <v>0</v>
      </c>
      <c r="H44" s="413"/>
      <c r="I44" s="413"/>
      <c r="J44" s="414"/>
    </row>
    <row r="45" spans="1:10">
      <c r="A45" s="245" t="s">
        <v>150</v>
      </c>
      <c r="B45" s="413"/>
      <c r="C45" s="413"/>
      <c r="D45" s="413"/>
      <c r="E45" s="413"/>
      <c r="F45" s="415">
        <f t="shared" si="4"/>
        <v>0</v>
      </c>
      <c r="G45" s="415">
        <f t="shared" si="4"/>
        <v>0</v>
      </c>
      <c r="H45" s="413"/>
      <c r="I45" s="413"/>
      <c r="J45" s="414"/>
    </row>
    <row r="46" spans="1:10">
      <c r="A46" s="245" t="s">
        <v>151</v>
      </c>
      <c r="B46" s="413"/>
      <c r="C46" s="413"/>
      <c r="D46" s="413"/>
      <c r="E46" s="413"/>
      <c r="F46" s="415">
        <f t="shared" si="4"/>
        <v>0</v>
      </c>
      <c r="G46" s="415">
        <f t="shared" si="4"/>
        <v>0</v>
      </c>
      <c r="H46" s="413"/>
      <c r="I46" s="413"/>
      <c r="J46" s="414"/>
    </row>
    <row r="47" spans="1:10">
      <c r="A47" s="245" t="s">
        <v>152</v>
      </c>
      <c r="B47" s="413"/>
      <c r="C47" s="413"/>
      <c r="D47" s="413"/>
      <c r="E47" s="413"/>
      <c r="F47" s="415">
        <f t="shared" si="4"/>
        <v>0</v>
      </c>
      <c r="G47" s="415">
        <f t="shared" si="4"/>
        <v>0</v>
      </c>
      <c r="H47" s="413"/>
      <c r="I47" s="413"/>
      <c r="J47" s="414"/>
    </row>
    <row r="48" spans="1:10">
      <c r="A48" s="245" t="s">
        <v>153</v>
      </c>
      <c r="B48" s="413"/>
      <c r="C48" s="413"/>
      <c r="D48" s="413"/>
      <c r="E48" s="413"/>
      <c r="F48" s="415">
        <f t="shared" si="4"/>
        <v>0</v>
      </c>
      <c r="G48" s="415">
        <f t="shared" si="4"/>
        <v>0</v>
      </c>
      <c r="H48" s="413"/>
      <c r="I48" s="413"/>
      <c r="J48" s="414"/>
    </row>
    <row r="49" spans="1:10">
      <c r="A49" s="245" t="s">
        <v>154</v>
      </c>
      <c r="B49" s="413"/>
      <c r="C49" s="413"/>
      <c r="D49" s="413"/>
      <c r="E49" s="413"/>
      <c r="F49" s="411">
        <f t="shared" si="4"/>
        <v>0</v>
      </c>
      <c r="G49" s="411">
        <f t="shared" si="4"/>
        <v>0</v>
      </c>
      <c r="H49" s="413"/>
      <c r="I49" s="413"/>
      <c r="J49" s="414"/>
    </row>
    <row r="50" spans="1:10" ht="13.5" thickBot="1">
      <c r="A50" s="245" t="s">
        <v>38</v>
      </c>
      <c r="B50" s="416"/>
      <c r="C50" s="416"/>
      <c r="D50" s="416"/>
      <c r="E50" s="416"/>
      <c r="F50" s="417"/>
      <c r="G50" s="417"/>
      <c r="H50" s="416"/>
      <c r="I50" s="416"/>
      <c r="J50" s="418"/>
    </row>
    <row r="51" spans="1:10" ht="14.25" thickTop="1" thickBot="1">
      <c r="A51" s="246" t="s">
        <v>39</v>
      </c>
      <c r="B51" s="419">
        <f>SUM(B34:B50)</f>
        <v>0</v>
      </c>
      <c r="C51" s="419">
        <f>SUM(C34:C50)</f>
        <v>0</v>
      </c>
      <c r="D51" s="419">
        <f>SUM(D34:D50)</f>
        <v>0</v>
      </c>
      <c r="E51" s="419">
        <f>SUM(E34:E50)</f>
        <v>0</v>
      </c>
      <c r="F51" s="419">
        <f>SUM(F34:F50)-F50</f>
        <v>0</v>
      </c>
      <c r="G51" s="419">
        <f>SUM(G34:G50)-G50</f>
        <v>0</v>
      </c>
      <c r="H51" s="419">
        <f>SUM(H34:H50)</f>
        <v>0</v>
      </c>
      <c r="I51" s="419">
        <f>SUM(I34:I50)</f>
        <v>0</v>
      </c>
      <c r="J51" s="420">
        <f>SUM(J34:J50)</f>
        <v>0</v>
      </c>
    </row>
    <row r="52" spans="1:10">
      <c r="A52" s="177"/>
      <c r="B52" s="178"/>
      <c r="C52" s="178"/>
      <c r="D52" s="178"/>
      <c r="E52" s="178"/>
      <c r="F52" s="178"/>
      <c r="G52" s="178"/>
      <c r="I52" s="298"/>
      <c r="J52" s="298"/>
    </row>
    <row r="53" spans="1:10">
      <c r="A53" s="177"/>
      <c r="B53" s="178"/>
      <c r="C53" s="178"/>
      <c r="D53" s="178"/>
      <c r="E53" s="178"/>
      <c r="F53" s="178"/>
      <c r="G53" s="178"/>
      <c r="I53" s="298"/>
      <c r="J53" s="298"/>
    </row>
    <row r="54" spans="1:10">
      <c r="A54" s="177"/>
      <c r="B54" s="178"/>
      <c r="C54" s="178"/>
      <c r="D54" s="178"/>
      <c r="E54" s="178"/>
      <c r="F54" s="178"/>
      <c r="G54" s="178"/>
      <c r="I54" s="298"/>
      <c r="J54" s="298"/>
    </row>
    <row r="55" spans="1:10" ht="16.5" thickBot="1">
      <c r="A55" s="530" t="s">
        <v>110</v>
      </c>
      <c r="B55" s="530"/>
      <c r="C55" s="530"/>
      <c r="D55" s="530"/>
      <c r="E55" s="530"/>
      <c r="F55" s="530"/>
      <c r="G55" s="530"/>
    </row>
    <row r="56" spans="1:10" ht="15" thickBot="1">
      <c r="A56" s="187" t="s">
        <v>33</v>
      </c>
      <c r="B56" s="188" t="s">
        <v>22</v>
      </c>
      <c r="C56" s="188" t="s">
        <v>23</v>
      </c>
      <c r="D56" s="188" t="s">
        <v>18</v>
      </c>
      <c r="E56" s="188" t="s">
        <v>12</v>
      </c>
      <c r="F56" s="188" t="s">
        <v>19</v>
      </c>
      <c r="G56" s="188" t="s">
        <v>20</v>
      </c>
      <c r="H56" s="188" t="s">
        <v>162</v>
      </c>
      <c r="I56" s="408" t="s">
        <v>163</v>
      </c>
      <c r="J56" s="389" t="s">
        <v>166</v>
      </c>
    </row>
    <row r="57" spans="1:10" s="166" customFormat="1" ht="15">
      <c r="A57" s="388" t="s">
        <v>34</v>
      </c>
      <c r="B57" s="409">
        <f t="shared" ref="B57:J57" si="5">SUM(B11/(_dpw2012*_hpd2012*_wpy2012))</f>
        <v>0</v>
      </c>
      <c r="C57" s="409">
        <f t="shared" si="5"/>
        <v>0</v>
      </c>
      <c r="D57" s="409">
        <f t="shared" si="5"/>
        <v>0</v>
      </c>
      <c r="E57" s="409">
        <f t="shared" si="5"/>
        <v>0</v>
      </c>
      <c r="F57" s="409">
        <f t="shared" si="5"/>
        <v>0</v>
      </c>
      <c r="G57" s="409">
        <f t="shared" si="5"/>
        <v>0</v>
      </c>
      <c r="H57" s="409">
        <f t="shared" si="5"/>
        <v>0</v>
      </c>
      <c r="I57" s="409">
        <f t="shared" si="5"/>
        <v>0</v>
      </c>
      <c r="J57" s="410">
        <f t="shared" si="5"/>
        <v>0</v>
      </c>
    </row>
    <row r="58" spans="1:10" s="176" customFormat="1">
      <c r="A58" s="245" t="s">
        <v>35</v>
      </c>
      <c r="B58" s="411">
        <f t="shared" ref="B58:J59" si="6">SUM(B12/(_dpw2012*_hpd2012*_wpy2012))</f>
        <v>0</v>
      </c>
      <c r="C58" s="411">
        <f t="shared" si="6"/>
        <v>0</v>
      </c>
      <c r="D58" s="411">
        <f t="shared" si="6"/>
        <v>0</v>
      </c>
      <c r="E58" s="411">
        <f t="shared" si="6"/>
        <v>0</v>
      </c>
      <c r="F58" s="411">
        <f t="shared" si="6"/>
        <v>0</v>
      </c>
      <c r="G58" s="411">
        <f t="shared" si="6"/>
        <v>0</v>
      </c>
      <c r="H58" s="411">
        <f t="shared" si="6"/>
        <v>0</v>
      </c>
      <c r="I58" s="411">
        <f t="shared" si="6"/>
        <v>0</v>
      </c>
      <c r="J58" s="412">
        <f t="shared" si="6"/>
        <v>0</v>
      </c>
    </row>
    <row r="59" spans="1:10" s="176" customFormat="1">
      <c r="A59" s="245" t="s">
        <v>186</v>
      </c>
      <c r="B59" s="411">
        <f t="shared" si="6"/>
        <v>0</v>
      </c>
      <c r="C59" s="411">
        <f t="shared" si="6"/>
        <v>0</v>
      </c>
      <c r="D59" s="411">
        <f t="shared" si="6"/>
        <v>0</v>
      </c>
      <c r="E59" s="411">
        <f t="shared" si="6"/>
        <v>0</v>
      </c>
      <c r="F59" s="411">
        <f t="shared" si="6"/>
        <v>0</v>
      </c>
      <c r="G59" s="411">
        <f t="shared" si="6"/>
        <v>0</v>
      </c>
      <c r="H59" s="411">
        <f t="shared" si="6"/>
        <v>0</v>
      </c>
      <c r="I59" s="411">
        <f t="shared" si="6"/>
        <v>0</v>
      </c>
      <c r="J59" s="412">
        <f t="shared" si="6"/>
        <v>0</v>
      </c>
    </row>
    <row r="60" spans="1:10">
      <c r="A60" s="245" t="s">
        <v>36</v>
      </c>
      <c r="B60" s="413"/>
      <c r="C60" s="413"/>
      <c r="D60" s="413"/>
      <c r="E60" s="411">
        <f>SUM(E14/(_dpw2012*_hpd2012*_wpy2012))</f>
        <v>0</v>
      </c>
      <c r="F60" s="413"/>
      <c r="G60" s="413"/>
      <c r="H60" s="413"/>
      <c r="I60" s="413"/>
      <c r="J60" s="414"/>
    </row>
    <row r="61" spans="1:10">
      <c r="A61" s="245" t="s">
        <v>37</v>
      </c>
      <c r="B61" s="413"/>
      <c r="C61" s="413"/>
      <c r="D61" s="413"/>
      <c r="E61" s="411">
        <f>SUM(E15/(_dpw2012*_hpd2012*_wpy2012))</f>
        <v>0</v>
      </c>
      <c r="F61" s="413"/>
      <c r="G61" s="413"/>
      <c r="H61" s="413"/>
      <c r="I61" s="413"/>
      <c r="J61" s="414"/>
    </row>
    <row r="62" spans="1:10">
      <c r="A62" s="245" t="s">
        <v>156</v>
      </c>
      <c r="B62" s="413"/>
      <c r="C62" s="413"/>
      <c r="D62" s="413"/>
      <c r="E62" s="413"/>
      <c r="F62" s="411">
        <f t="shared" ref="F62:G66" si="7">SUM(F16/(_dpw2012*_hpd2012*_wpy2012))</f>
        <v>0</v>
      </c>
      <c r="G62" s="411">
        <f t="shared" si="7"/>
        <v>0</v>
      </c>
      <c r="H62" s="413"/>
      <c r="I62" s="413"/>
      <c r="J62" s="414"/>
    </row>
    <row r="63" spans="1:10">
      <c r="A63" s="245" t="s">
        <v>155</v>
      </c>
      <c r="B63" s="413"/>
      <c r="C63" s="413"/>
      <c r="D63" s="413"/>
      <c r="E63" s="413"/>
      <c r="F63" s="411">
        <f t="shared" si="7"/>
        <v>0</v>
      </c>
      <c r="G63" s="411">
        <f t="shared" si="7"/>
        <v>0</v>
      </c>
      <c r="H63" s="413"/>
      <c r="I63" s="413"/>
      <c r="J63" s="414"/>
    </row>
    <row r="64" spans="1:10">
      <c r="A64" s="245" t="s">
        <v>161</v>
      </c>
      <c r="B64" s="413"/>
      <c r="C64" s="413"/>
      <c r="D64" s="413"/>
      <c r="E64" s="413"/>
      <c r="F64" s="411">
        <f t="shared" si="7"/>
        <v>0</v>
      </c>
      <c r="G64" s="411">
        <f t="shared" si="7"/>
        <v>0</v>
      </c>
      <c r="H64" s="413"/>
      <c r="I64" s="413"/>
      <c r="J64" s="414"/>
    </row>
    <row r="65" spans="1:10">
      <c r="A65" s="245" t="s">
        <v>121</v>
      </c>
      <c r="B65" s="413"/>
      <c r="C65" s="413"/>
      <c r="D65" s="413"/>
      <c r="E65" s="413"/>
      <c r="F65" s="415">
        <f t="shared" si="7"/>
        <v>0</v>
      </c>
      <c r="G65" s="411">
        <f t="shared" si="7"/>
        <v>0</v>
      </c>
      <c r="H65" s="413"/>
      <c r="I65" s="413"/>
      <c r="J65" s="414"/>
    </row>
    <row r="66" spans="1:10">
      <c r="A66" s="245" t="s">
        <v>118</v>
      </c>
      <c r="B66" s="413"/>
      <c r="C66" s="413"/>
      <c r="D66" s="413"/>
      <c r="E66" s="413"/>
      <c r="F66" s="415">
        <f t="shared" si="7"/>
        <v>0</v>
      </c>
      <c r="G66" s="415">
        <f t="shared" si="7"/>
        <v>0</v>
      </c>
      <c r="H66" s="413"/>
      <c r="I66" s="413"/>
      <c r="J66" s="414"/>
    </row>
    <row r="67" spans="1:10">
      <c r="A67" s="245" t="s">
        <v>149</v>
      </c>
      <c r="B67" s="413"/>
      <c r="C67" s="413"/>
      <c r="D67" s="413"/>
      <c r="E67" s="413"/>
      <c r="F67" s="415">
        <f t="shared" ref="F67:G72" si="8">SUM(F26/(_dpw2012*_hpd2012*_wpy2012))</f>
        <v>0</v>
      </c>
      <c r="G67" s="415">
        <f t="shared" si="8"/>
        <v>0</v>
      </c>
      <c r="H67" s="413"/>
      <c r="I67" s="413"/>
      <c r="J67" s="414"/>
    </row>
    <row r="68" spans="1:10">
      <c r="A68" s="245" t="s">
        <v>150</v>
      </c>
      <c r="B68" s="413"/>
      <c r="C68" s="413"/>
      <c r="D68" s="413"/>
      <c r="E68" s="413"/>
      <c r="F68" s="415">
        <f t="shared" si="8"/>
        <v>0</v>
      </c>
      <c r="G68" s="415">
        <f t="shared" si="8"/>
        <v>0</v>
      </c>
      <c r="H68" s="413"/>
      <c r="I68" s="413"/>
      <c r="J68" s="414"/>
    </row>
    <row r="69" spans="1:10">
      <c r="A69" s="245" t="s">
        <v>151</v>
      </c>
      <c r="B69" s="413"/>
      <c r="C69" s="413"/>
      <c r="D69" s="413"/>
      <c r="E69" s="413"/>
      <c r="F69" s="415">
        <f t="shared" si="8"/>
        <v>0</v>
      </c>
      <c r="G69" s="415">
        <f t="shared" si="8"/>
        <v>0</v>
      </c>
      <c r="H69" s="413"/>
      <c r="I69" s="413"/>
      <c r="J69" s="414"/>
    </row>
    <row r="70" spans="1:10">
      <c r="A70" s="245" t="s">
        <v>152</v>
      </c>
      <c r="B70" s="413"/>
      <c r="C70" s="413"/>
      <c r="D70" s="413"/>
      <c r="E70" s="413"/>
      <c r="F70" s="415">
        <f t="shared" si="8"/>
        <v>0</v>
      </c>
      <c r="G70" s="415">
        <f t="shared" si="8"/>
        <v>0</v>
      </c>
      <c r="H70" s="413"/>
      <c r="I70" s="413"/>
      <c r="J70" s="414"/>
    </row>
    <row r="71" spans="1:10">
      <c r="A71" s="245" t="s">
        <v>153</v>
      </c>
      <c r="B71" s="413"/>
      <c r="C71" s="413"/>
      <c r="D71" s="413"/>
      <c r="E71" s="413"/>
      <c r="F71" s="415">
        <f t="shared" si="8"/>
        <v>0</v>
      </c>
      <c r="G71" s="415">
        <f t="shared" si="8"/>
        <v>0</v>
      </c>
      <c r="H71" s="413"/>
      <c r="I71" s="413"/>
      <c r="J71" s="414"/>
    </row>
    <row r="72" spans="1:10">
      <c r="A72" s="245" t="s">
        <v>154</v>
      </c>
      <c r="B72" s="413"/>
      <c r="C72" s="413"/>
      <c r="D72" s="413"/>
      <c r="E72" s="413"/>
      <c r="F72" s="411">
        <f t="shared" si="8"/>
        <v>0</v>
      </c>
      <c r="G72" s="411">
        <f t="shared" si="8"/>
        <v>0</v>
      </c>
      <c r="H72" s="413"/>
      <c r="I72" s="413"/>
      <c r="J72" s="414"/>
    </row>
    <row r="73" spans="1:10" ht="13.5" thickBot="1">
      <c r="A73" s="245" t="s">
        <v>38</v>
      </c>
      <c r="B73" s="416"/>
      <c r="C73" s="416"/>
      <c r="D73" s="416"/>
      <c r="E73" s="416"/>
      <c r="F73" s="417"/>
      <c r="G73" s="417"/>
      <c r="H73" s="416"/>
      <c r="I73" s="416"/>
      <c r="J73" s="418"/>
    </row>
    <row r="74" spans="1:10" ht="14.25" thickTop="1" thickBot="1">
      <c r="A74" s="246" t="s">
        <v>39</v>
      </c>
      <c r="B74" s="419">
        <f>SUM(B57:B73)</f>
        <v>0</v>
      </c>
      <c r="C74" s="419">
        <f>SUM(C57:C73)</f>
        <v>0</v>
      </c>
      <c r="D74" s="419">
        <f>SUM(D57:D73)</f>
        <v>0</v>
      </c>
      <c r="E74" s="419">
        <f>SUM(E57:E73)</f>
        <v>0</v>
      </c>
      <c r="F74" s="419">
        <f>SUM(F57:F73)-F73</f>
        <v>0</v>
      </c>
      <c r="G74" s="419">
        <f>SUM(G57:G73)-G73</f>
        <v>0</v>
      </c>
      <c r="H74" s="419">
        <f>SUM(H56:H73)</f>
        <v>0</v>
      </c>
      <c r="I74" s="419">
        <f>SUM(I56:I73)</f>
        <v>0</v>
      </c>
      <c r="J74" s="420">
        <f>SUM(J56:J73)</f>
        <v>0</v>
      </c>
    </row>
    <row r="75" spans="1:10" customFormat="1"/>
    <row r="76" spans="1:10" customFormat="1"/>
    <row r="77" spans="1:10" customFormat="1"/>
    <row r="78" spans="1:10" customFormat="1"/>
    <row r="79" spans="1:10" customFormat="1"/>
    <row r="80" spans="1:10" customFormat="1"/>
    <row r="81" spans="1:8" customFormat="1"/>
    <row r="82" spans="1:8">
      <c r="A82" s="177"/>
      <c r="B82" s="178"/>
      <c r="C82" s="178"/>
      <c r="D82" s="178"/>
      <c r="E82" s="178"/>
      <c r="F82" s="178"/>
      <c r="G82" s="178"/>
    </row>
    <row r="84" spans="1:8" s="166" customFormat="1" ht="15">
      <c r="A84"/>
      <c r="B84"/>
      <c r="C84"/>
      <c r="D84"/>
      <c r="E84"/>
      <c r="F84"/>
      <c r="G84"/>
      <c r="H84"/>
    </row>
    <row r="85" spans="1:8" s="176" customFormat="1">
      <c r="A85"/>
      <c r="B85"/>
      <c r="C85"/>
      <c r="D85"/>
      <c r="E85"/>
      <c r="F85"/>
      <c r="G85"/>
      <c r="H85"/>
    </row>
    <row r="86" spans="1:8">
      <c r="A86"/>
      <c r="B86"/>
      <c r="C86"/>
      <c r="D86"/>
      <c r="E86"/>
      <c r="F86"/>
      <c r="G86"/>
      <c r="H86"/>
    </row>
    <row r="87" spans="1:8">
      <c r="A87"/>
      <c r="B87"/>
      <c r="C87"/>
      <c r="D87"/>
      <c r="E87"/>
      <c r="F87"/>
      <c r="G87"/>
      <c r="H87"/>
    </row>
    <row r="88" spans="1:8">
      <c r="A88"/>
      <c r="B88"/>
      <c r="C88"/>
      <c r="D88"/>
      <c r="E88"/>
      <c r="F88"/>
      <c r="G88"/>
      <c r="H88"/>
    </row>
    <row r="89" spans="1:8">
      <c r="A89"/>
      <c r="B89"/>
      <c r="C89"/>
      <c r="D89"/>
      <c r="E89"/>
      <c r="F89"/>
      <c r="G89"/>
      <c r="H89"/>
    </row>
    <row r="90" spans="1:8">
      <c r="A90"/>
      <c r="B90"/>
      <c r="C90"/>
      <c r="D90"/>
      <c r="E90"/>
      <c r="F90"/>
      <c r="G90"/>
      <c r="H90"/>
    </row>
    <row r="91" spans="1:8">
      <c r="A91"/>
      <c r="B91"/>
      <c r="C91"/>
      <c r="D91"/>
      <c r="E91"/>
      <c r="F91"/>
      <c r="G91"/>
      <c r="H91"/>
    </row>
    <row r="92" spans="1:8">
      <c r="A92"/>
      <c r="B92"/>
      <c r="C92"/>
      <c r="D92"/>
      <c r="E92"/>
      <c r="F92"/>
      <c r="G92"/>
      <c r="H92"/>
    </row>
    <row r="93" spans="1:8">
      <c r="A93"/>
      <c r="B93"/>
      <c r="C93"/>
      <c r="D93"/>
      <c r="E93"/>
      <c r="F93"/>
      <c r="G93"/>
      <c r="H93"/>
    </row>
    <row r="94" spans="1:8">
      <c r="A94"/>
      <c r="B94"/>
      <c r="C94"/>
      <c r="D94"/>
      <c r="E94"/>
      <c r="F94"/>
      <c r="G94"/>
      <c r="H94"/>
    </row>
    <row r="95" spans="1:8">
      <c r="A95"/>
      <c r="B95"/>
      <c r="C95"/>
      <c r="D95"/>
      <c r="E95"/>
      <c r="F95"/>
      <c r="G95"/>
      <c r="H95"/>
    </row>
    <row r="96" spans="1:8">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sheetData>
  <mergeCells count="2">
    <mergeCell ref="A32:G32"/>
    <mergeCell ref="A55:G55"/>
  </mergeCells>
  <phoneticPr fontId="0" type="noConversion"/>
  <printOptions horizontalCentered="1"/>
  <pageMargins left="0.25" right="0.25" top="1" bottom="0.5" header="0.5" footer="0.5"/>
  <pageSetup orientation="portrait" r:id="rId1"/>
  <headerFooter alignWithMargins="0">
    <oddFooter>&amp;L&amp;"Arial,Bold"&amp;A&amp;R&amp;"Arial,Bold"&amp;12&amp;D</oddFooter>
  </headerFooter>
</worksheet>
</file>

<file path=xl/worksheets/sheet8.xml><?xml version="1.0" encoding="utf-8"?>
<worksheet xmlns="http://schemas.openxmlformats.org/spreadsheetml/2006/main" xmlns:r="http://schemas.openxmlformats.org/officeDocument/2006/relationships">
  <sheetPr codeName="Sheet14"/>
  <dimension ref="A1:G73"/>
  <sheetViews>
    <sheetView showZeros="0" workbookViewId="0">
      <pane xSplit="1" ySplit="4" topLeftCell="B5" activePane="bottomRight" state="frozen"/>
      <selection pane="topRight" activeCell="B1" sqref="B1"/>
      <selection pane="bottomLeft" activeCell="A5" sqref="A5"/>
      <selection pane="bottomRight" activeCell="F19" sqref="F19"/>
    </sheetView>
  </sheetViews>
  <sheetFormatPr defaultRowHeight="12.75"/>
  <cols>
    <col min="1" max="1" width="11.5703125" customWidth="1"/>
    <col min="6" max="6" width="14" style="309" customWidth="1"/>
    <col min="7" max="7" width="13.85546875" customWidth="1"/>
  </cols>
  <sheetData>
    <row r="1" spans="1:7">
      <c r="A1" t="s">
        <v>122</v>
      </c>
    </row>
    <row r="2" spans="1:7">
      <c r="A2" t="str">
        <f>Plant</f>
        <v>Anytown</v>
      </c>
    </row>
    <row r="3" spans="1:7">
      <c r="E3" s="307" t="s">
        <v>123</v>
      </c>
      <c r="F3" s="307" t="s">
        <v>124</v>
      </c>
      <c r="G3" s="518" t="s">
        <v>124</v>
      </c>
    </row>
    <row r="4" spans="1:7" ht="13.5" thickBot="1">
      <c r="B4" s="307" t="s">
        <v>125</v>
      </c>
      <c r="C4" s="307" t="s">
        <v>126</v>
      </c>
      <c r="D4" s="307" t="s">
        <v>127</v>
      </c>
      <c r="E4" s="307" t="s">
        <v>6</v>
      </c>
      <c r="F4" s="307" t="s">
        <v>128</v>
      </c>
      <c r="G4" s="518" t="s">
        <v>129</v>
      </c>
    </row>
    <row r="5" spans="1:7">
      <c r="A5" s="308">
        <v>39448</v>
      </c>
      <c r="B5" s="452">
        <f>+Starch!F6</f>
        <v>0</v>
      </c>
      <c r="C5" s="453">
        <f>+'Baled Material'!H5</f>
        <v>0</v>
      </c>
      <c r="D5" s="454">
        <f>+'Natural Gas'!H3</f>
        <v>9.1199999999999989E-2</v>
      </c>
      <c r="E5" s="455">
        <f t="shared" ref="E5:E16" si="0">SUM(B5:D5)</f>
        <v>9.1199999999999989E-2</v>
      </c>
      <c r="F5" s="455">
        <f>+E5</f>
        <v>9.1199999999999989E-2</v>
      </c>
      <c r="G5" s="455">
        <f>+F5</f>
        <v>9.1199999999999989E-2</v>
      </c>
    </row>
    <row r="6" spans="1:7">
      <c r="A6" s="308">
        <v>39479</v>
      </c>
      <c r="B6" s="456">
        <f>+Starch!F7</f>
        <v>0</v>
      </c>
      <c r="C6" s="457">
        <f>+'Baled Material'!H6</f>
        <v>0</v>
      </c>
      <c r="D6" s="458">
        <f>+'Natural Gas'!H4</f>
        <v>9.1199999999999989E-2</v>
      </c>
      <c r="E6" s="455">
        <f t="shared" si="0"/>
        <v>9.1199999999999989E-2</v>
      </c>
      <c r="F6" s="455">
        <f t="shared" ref="F6:F16" si="1">+F5+E6</f>
        <v>0.18239999999999998</v>
      </c>
      <c r="G6" s="455">
        <f>AVERAGE(E5:E6)</f>
        <v>9.1199999999999989E-2</v>
      </c>
    </row>
    <row r="7" spans="1:7">
      <c r="A7" s="308">
        <v>39508</v>
      </c>
      <c r="B7" s="456">
        <f>+Starch!F8</f>
        <v>0</v>
      </c>
      <c r="C7" s="457">
        <f>+'Baled Material'!H7</f>
        <v>0</v>
      </c>
      <c r="D7" s="458">
        <f>+'Natural Gas'!H5</f>
        <v>9.1199999999999989E-2</v>
      </c>
      <c r="E7" s="455">
        <f t="shared" si="0"/>
        <v>9.1199999999999989E-2</v>
      </c>
      <c r="F7" s="455">
        <f t="shared" si="1"/>
        <v>0.27359999999999995</v>
      </c>
      <c r="G7" s="455">
        <f>AVERAGE(E5:E7)</f>
        <v>9.1199999999999989E-2</v>
      </c>
    </row>
    <row r="8" spans="1:7">
      <c r="A8" s="308">
        <v>39539</v>
      </c>
      <c r="B8" s="456">
        <f>+Starch!F9</f>
        <v>0</v>
      </c>
      <c r="C8" s="457">
        <f>+'Baled Material'!H8</f>
        <v>0</v>
      </c>
      <c r="D8" s="458">
        <f>+'Natural Gas'!H6</f>
        <v>9.1199999999999989E-2</v>
      </c>
      <c r="E8" s="455">
        <f t="shared" si="0"/>
        <v>9.1199999999999989E-2</v>
      </c>
      <c r="F8" s="455">
        <f t="shared" si="1"/>
        <v>0.36479999999999996</v>
      </c>
      <c r="G8" s="455">
        <f>AVERAGE(E5:E8)</f>
        <v>9.1199999999999989E-2</v>
      </c>
    </row>
    <row r="9" spans="1:7">
      <c r="A9" s="308">
        <v>39569</v>
      </c>
      <c r="B9" s="456">
        <f>+Starch!F10</f>
        <v>0</v>
      </c>
      <c r="C9" s="457">
        <f>+'Baled Material'!H9</f>
        <v>0</v>
      </c>
      <c r="D9" s="458">
        <f>+'Natural Gas'!H7</f>
        <v>9.1199999999999989E-2</v>
      </c>
      <c r="E9" s="455">
        <f t="shared" si="0"/>
        <v>9.1199999999999989E-2</v>
      </c>
      <c r="F9" s="455">
        <f t="shared" si="1"/>
        <v>0.45599999999999996</v>
      </c>
      <c r="G9" s="455">
        <f>AVERAGE(E5:E9)</f>
        <v>9.1199999999999989E-2</v>
      </c>
    </row>
    <row r="10" spans="1:7">
      <c r="A10" s="308">
        <v>39600</v>
      </c>
      <c r="B10" s="456">
        <f>+Starch!F11</f>
        <v>0</v>
      </c>
      <c r="C10" s="457">
        <f>+'Baled Material'!H10</f>
        <v>0</v>
      </c>
      <c r="D10" s="458">
        <f>+'Natural Gas'!H8</f>
        <v>9.1199999999999989E-2</v>
      </c>
      <c r="E10" s="455">
        <f t="shared" si="0"/>
        <v>9.1199999999999989E-2</v>
      </c>
      <c r="F10" s="455">
        <f t="shared" si="1"/>
        <v>0.54719999999999991</v>
      </c>
      <c r="G10" s="455">
        <f>AVERAGE(E5:E10)</f>
        <v>9.1199999999999989E-2</v>
      </c>
    </row>
    <row r="11" spans="1:7">
      <c r="A11" s="308">
        <v>39630</v>
      </c>
      <c r="B11" s="456">
        <f>+Starch!F12</f>
        <v>0</v>
      </c>
      <c r="C11" s="457">
        <f>+'Baled Material'!H11</f>
        <v>0</v>
      </c>
      <c r="D11" s="458">
        <f>+'Natural Gas'!H9</f>
        <v>9.1199999999999989E-2</v>
      </c>
      <c r="E11" s="455">
        <f t="shared" si="0"/>
        <v>9.1199999999999989E-2</v>
      </c>
      <c r="F11" s="455">
        <f t="shared" si="1"/>
        <v>0.63839999999999986</v>
      </c>
      <c r="G11" s="455">
        <f>AVERAGE(E5:E11)</f>
        <v>9.1199999999999976E-2</v>
      </c>
    </row>
    <row r="12" spans="1:7">
      <c r="A12" s="308">
        <v>39661</v>
      </c>
      <c r="B12" s="456">
        <f>+Starch!F13</f>
        <v>0</v>
      </c>
      <c r="C12" s="457">
        <f>+'Baled Material'!H12</f>
        <v>0</v>
      </c>
      <c r="D12" s="458">
        <f>+'Natural Gas'!H10</f>
        <v>9.1199999999999989E-2</v>
      </c>
      <c r="E12" s="455">
        <f t="shared" si="0"/>
        <v>9.1199999999999989E-2</v>
      </c>
      <c r="F12" s="455">
        <f t="shared" si="1"/>
        <v>0.7295999999999998</v>
      </c>
      <c r="G12" s="455">
        <f>AVERAGE(E5:E12)</f>
        <v>9.1199999999999976E-2</v>
      </c>
    </row>
    <row r="13" spans="1:7">
      <c r="A13" s="308">
        <v>39692</v>
      </c>
      <c r="B13" s="456">
        <f>+Starch!F14</f>
        <v>0</v>
      </c>
      <c r="C13" s="457">
        <f>+'Baled Material'!H13</f>
        <v>0</v>
      </c>
      <c r="D13" s="458">
        <f>+'Natural Gas'!H11</f>
        <v>9.1199999999999989E-2</v>
      </c>
      <c r="E13" s="455">
        <f t="shared" si="0"/>
        <v>9.1199999999999989E-2</v>
      </c>
      <c r="F13" s="455">
        <f t="shared" si="1"/>
        <v>0.82079999999999975</v>
      </c>
      <c r="G13" s="455">
        <f>AVERAGE(E5:E13)</f>
        <v>9.1199999999999976E-2</v>
      </c>
    </row>
    <row r="14" spans="1:7">
      <c r="A14" s="308">
        <v>39722</v>
      </c>
      <c r="B14" s="456">
        <f>+Starch!F15</f>
        <v>0</v>
      </c>
      <c r="C14" s="457">
        <f>+'Baled Material'!H14</f>
        <v>0</v>
      </c>
      <c r="D14" s="458">
        <f>+'Natural Gas'!H12</f>
        <v>9.1199999999999989E-2</v>
      </c>
      <c r="E14" s="455">
        <f t="shared" si="0"/>
        <v>9.1199999999999989E-2</v>
      </c>
      <c r="F14" s="455">
        <f t="shared" si="1"/>
        <v>0.9119999999999997</v>
      </c>
      <c r="G14" s="455">
        <f>AVERAGE(E5:E14)</f>
        <v>9.1199999999999976E-2</v>
      </c>
    </row>
    <row r="15" spans="1:7">
      <c r="A15" s="308">
        <v>39753</v>
      </c>
      <c r="B15" s="456">
        <f>+Starch!F16</f>
        <v>0</v>
      </c>
      <c r="C15" s="457">
        <f>+'Baled Material'!H15</f>
        <v>0</v>
      </c>
      <c r="D15" s="458">
        <f>+'Natural Gas'!H13</f>
        <v>9.1199999999999989E-2</v>
      </c>
      <c r="E15" s="455">
        <f t="shared" si="0"/>
        <v>9.1199999999999989E-2</v>
      </c>
      <c r="F15" s="455">
        <f t="shared" si="1"/>
        <v>1.0031999999999996</v>
      </c>
      <c r="G15" s="455">
        <f>AVERAGE(E5:E15)</f>
        <v>9.1199999999999962E-2</v>
      </c>
    </row>
    <row r="16" spans="1:7" ht="13.5" thickBot="1">
      <c r="A16" s="308">
        <v>39783</v>
      </c>
      <c r="B16" s="459">
        <f>+Starch!F17</f>
        <v>0</v>
      </c>
      <c r="C16" s="460">
        <f>+'Baled Material'!H16</f>
        <v>0</v>
      </c>
      <c r="D16" s="461">
        <f>+'Natural Gas'!H14</f>
        <v>9.1199999999999989E-2</v>
      </c>
      <c r="E16" s="455">
        <f t="shared" si="0"/>
        <v>9.1199999999999989E-2</v>
      </c>
      <c r="F16" s="455">
        <f t="shared" si="1"/>
        <v>1.0943999999999996</v>
      </c>
      <c r="G16" s="455">
        <f>AVERAGE(E5:E16)</f>
        <v>9.1199999999999962E-2</v>
      </c>
    </row>
    <row r="17" spans="1:7">
      <c r="A17" s="308"/>
      <c r="B17" s="455"/>
      <c r="C17" s="455"/>
      <c r="D17" s="455"/>
      <c r="E17" s="455"/>
      <c r="F17" s="455"/>
      <c r="G17" s="455"/>
    </row>
    <row r="18" spans="1:7" ht="13.5" thickBot="1">
      <c r="A18" s="308"/>
      <c r="B18" s="455"/>
      <c r="C18" s="455"/>
      <c r="D18" s="455"/>
      <c r="E18" s="455"/>
      <c r="F18" s="455"/>
      <c r="G18" s="455"/>
    </row>
    <row r="19" spans="1:7">
      <c r="A19" s="308">
        <v>39814</v>
      </c>
      <c r="B19" s="452">
        <f>+Starch!F22</f>
        <v>0</v>
      </c>
      <c r="C19" s="453">
        <f>+'Baled Material'!H21</f>
        <v>0</v>
      </c>
      <c r="D19" s="454">
        <f>+'Natural Gas'!H17</f>
        <v>9.1199999999999989E-2</v>
      </c>
      <c r="E19" s="455">
        <f t="shared" ref="E19:E30" si="2">SUM(B19:D19)</f>
        <v>9.1199999999999989E-2</v>
      </c>
      <c r="F19" s="455">
        <f>SUM(E6:E19)</f>
        <v>1.0943999999999996</v>
      </c>
      <c r="G19" s="455">
        <f t="shared" ref="G19:G30" si="3">AVERAGE(E6:E19)</f>
        <v>9.1199999999999962E-2</v>
      </c>
    </row>
    <row r="20" spans="1:7">
      <c r="A20" s="308">
        <v>39845</v>
      </c>
      <c r="B20" s="456">
        <f>+Starch!F23</f>
        <v>0</v>
      </c>
      <c r="C20" s="457">
        <f>+'Baled Material'!H22</f>
        <v>0</v>
      </c>
      <c r="D20" s="458">
        <f>+'Natural Gas'!H18</f>
        <v>9.1199999999999989E-2</v>
      </c>
      <c r="E20" s="455">
        <f t="shared" si="2"/>
        <v>9.1199999999999989E-2</v>
      </c>
      <c r="F20" s="455">
        <f t="shared" ref="F20:F30" si="4">SUM(E7:E20)</f>
        <v>1.0943999999999996</v>
      </c>
      <c r="G20" s="455">
        <f t="shared" si="3"/>
        <v>9.1199999999999962E-2</v>
      </c>
    </row>
    <row r="21" spans="1:7">
      <c r="A21" s="308">
        <v>39873</v>
      </c>
      <c r="B21" s="456">
        <f>+Starch!F24</f>
        <v>0</v>
      </c>
      <c r="C21" s="457">
        <f>+'Baled Material'!H23</f>
        <v>0</v>
      </c>
      <c r="D21" s="458">
        <f>+'Natural Gas'!H19</f>
        <v>9.1199999999999989E-2</v>
      </c>
      <c r="E21" s="455">
        <f t="shared" si="2"/>
        <v>9.1199999999999989E-2</v>
      </c>
      <c r="F21" s="455">
        <f t="shared" si="4"/>
        <v>1.0943999999999996</v>
      </c>
      <c r="G21" s="455">
        <f t="shared" si="3"/>
        <v>9.1199999999999962E-2</v>
      </c>
    </row>
    <row r="22" spans="1:7">
      <c r="A22" s="308">
        <v>39904</v>
      </c>
      <c r="B22" s="456">
        <f>+Starch!F25</f>
        <v>0</v>
      </c>
      <c r="C22" s="457">
        <f>+'Baled Material'!H24</f>
        <v>0</v>
      </c>
      <c r="D22" s="458">
        <f>+'Natural Gas'!H20</f>
        <v>0</v>
      </c>
      <c r="E22" s="455">
        <f t="shared" si="2"/>
        <v>0</v>
      </c>
      <c r="F22" s="455">
        <f t="shared" si="4"/>
        <v>1.0031999999999996</v>
      </c>
      <c r="G22" s="455">
        <f t="shared" si="3"/>
        <v>8.3599999999999966E-2</v>
      </c>
    </row>
    <row r="23" spans="1:7">
      <c r="A23" s="308">
        <v>39934</v>
      </c>
      <c r="B23" s="456">
        <f>+Starch!F26</f>
        <v>0</v>
      </c>
      <c r="C23" s="457">
        <f>+'Baled Material'!H25</f>
        <v>0</v>
      </c>
      <c r="D23" s="458">
        <f>+'Natural Gas'!H21</f>
        <v>0</v>
      </c>
      <c r="E23" s="455">
        <f t="shared" si="2"/>
        <v>0</v>
      </c>
      <c r="F23" s="455">
        <f t="shared" si="4"/>
        <v>0.9119999999999997</v>
      </c>
      <c r="G23" s="455">
        <f t="shared" si="3"/>
        <v>7.599999999999997E-2</v>
      </c>
    </row>
    <row r="24" spans="1:7">
      <c r="A24" s="308">
        <v>39965</v>
      </c>
      <c r="B24" s="456">
        <f>+Starch!F27</f>
        <v>0</v>
      </c>
      <c r="C24" s="457">
        <f>+'Baled Material'!H26</f>
        <v>0</v>
      </c>
      <c r="D24" s="458">
        <f>+'Natural Gas'!H22</f>
        <v>0</v>
      </c>
      <c r="E24" s="455">
        <f t="shared" si="2"/>
        <v>0</v>
      </c>
      <c r="F24" s="455">
        <f t="shared" si="4"/>
        <v>0.82079999999999975</v>
      </c>
      <c r="G24" s="455">
        <f t="shared" si="3"/>
        <v>6.8399999999999975E-2</v>
      </c>
    </row>
    <row r="25" spans="1:7">
      <c r="A25" s="308">
        <v>39995</v>
      </c>
      <c r="B25" s="456">
        <f>+Starch!F28</f>
        <v>0</v>
      </c>
      <c r="C25" s="457">
        <f>+'Baled Material'!H27</f>
        <v>0</v>
      </c>
      <c r="D25" s="458">
        <f>+'Natural Gas'!H23</f>
        <v>0</v>
      </c>
      <c r="E25" s="455">
        <f t="shared" si="2"/>
        <v>0</v>
      </c>
      <c r="F25" s="455">
        <f t="shared" si="4"/>
        <v>0.7295999999999998</v>
      </c>
      <c r="G25" s="455">
        <f t="shared" si="3"/>
        <v>6.0799999999999986E-2</v>
      </c>
    </row>
    <row r="26" spans="1:7">
      <c r="A26" s="308">
        <v>40026</v>
      </c>
      <c r="B26" s="456">
        <f>+Starch!F29</f>
        <v>0</v>
      </c>
      <c r="C26" s="457">
        <f>+'Baled Material'!H28</f>
        <v>0</v>
      </c>
      <c r="D26" s="458">
        <f>+'Natural Gas'!H24</f>
        <v>0</v>
      </c>
      <c r="E26" s="455">
        <f t="shared" si="2"/>
        <v>0</v>
      </c>
      <c r="F26" s="455">
        <f t="shared" si="4"/>
        <v>0.63839999999999986</v>
      </c>
      <c r="G26" s="455">
        <f t="shared" si="3"/>
        <v>5.319999999999999E-2</v>
      </c>
    </row>
    <row r="27" spans="1:7">
      <c r="A27" s="308">
        <v>40057</v>
      </c>
      <c r="B27" s="456">
        <f>+Starch!F30</f>
        <v>0</v>
      </c>
      <c r="C27" s="457">
        <f>+'Baled Material'!H29</f>
        <v>0</v>
      </c>
      <c r="D27" s="458">
        <f>+'Natural Gas'!H25</f>
        <v>0</v>
      </c>
      <c r="E27" s="455">
        <f t="shared" si="2"/>
        <v>0</v>
      </c>
      <c r="F27" s="455">
        <f t="shared" si="4"/>
        <v>0.54719999999999991</v>
      </c>
      <c r="G27" s="455">
        <f t="shared" si="3"/>
        <v>4.5599999999999995E-2</v>
      </c>
    </row>
    <row r="28" spans="1:7">
      <c r="A28" s="308">
        <v>40087</v>
      </c>
      <c r="B28" s="456">
        <f>+Starch!F31</f>
        <v>0</v>
      </c>
      <c r="C28" s="457">
        <f>+'Baled Material'!H30</f>
        <v>0</v>
      </c>
      <c r="D28" s="458">
        <f>+'Natural Gas'!H26</f>
        <v>0</v>
      </c>
      <c r="E28" s="455">
        <f t="shared" si="2"/>
        <v>0</v>
      </c>
      <c r="F28" s="455">
        <f t="shared" si="4"/>
        <v>0.45599999999999996</v>
      </c>
      <c r="G28" s="455">
        <f t="shared" si="3"/>
        <v>3.7999999999999999E-2</v>
      </c>
    </row>
    <row r="29" spans="1:7">
      <c r="A29" s="308">
        <v>40118</v>
      </c>
      <c r="B29" s="456">
        <f>+Starch!F32</f>
        <v>0</v>
      </c>
      <c r="C29" s="457">
        <f>+'Baled Material'!H31</f>
        <v>0</v>
      </c>
      <c r="D29" s="458">
        <f>+'Natural Gas'!H27</f>
        <v>0</v>
      </c>
      <c r="E29" s="455">
        <f t="shared" si="2"/>
        <v>0</v>
      </c>
      <c r="F29" s="455">
        <f t="shared" si="4"/>
        <v>0.36479999999999996</v>
      </c>
      <c r="G29" s="455">
        <f t="shared" si="3"/>
        <v>3.0399999999999996E-2</v>
      </c>
    </row>
    <row r="30" spans="1:7" ht="13.5" thickBot="1">
      <c r="A30" s="308">
        <v>40148</v>
      </c>
      <c r="B30" s="459">
        <f>+Starch!F33</f>
        <v>0</v>
      </c>
      <c r="C30" s="460">
        <f>+'Baled Material'!H332</f>
        <v>0</v>
      </c>
      <c r="D30" s="461">
        <f>+'Natural Gas'!H28</f>
        <v>0</v>
      </c>
      <c r="E30" s="455">
        <f t="shared" si="2"/>
        <v>0</v>
      </c>
      <c r="F30" s="455">
        <f t="shared" si="4"/>
        <v>0.27359999999999995</v>
      </c>
      <c r="G30" s="455">
        <f t="shared" si="3"/>
        <v>2.2799999999999997E-2</v>
      </c>
    </row>
    <row r="31" spans="1:7">
      <c r="A31" s="308"/>
      <c r="B31" s="455"/>
      <c r="C31" s="455"/>
      <c r="D31" s="455"/>
      <c r="E31" s="455"/>
      <c r="F31" s="455"/>
      <c r="G31" s="455"/>
    </row>
    <row r="32" spans="1:7" ht="13.5" thickBot="1">
      <c r="A32" s="308"/>
      <c r="B32" s="455"/>
      <c r="C32" s="455"/>
      <c r="D32" s="455"/>
      <c r="E32" s="455"/>
      <c r="F32" s="455"/>
      <c r="G32" s="455"/>
    </row>
    <row r="33" spans="1:7">
      <c r="A33" s="308">
        <v>40179</v>
      </c>
      <c r="B33" s="452">
        <f>+Starch!F38</f>
        <v>0</v>
      </c>
      <c r="C33" s="453">
        <f>+'Baled Material'!H37</f>
        <v>0</v>
      </c>
      <c r="D33" s="454">
        <f>+'Natural Gas'!H31</f>
        <v>0</v>
      </c>
      <c r="E33" s="455">
        <f t="shared" ref="E33:E44" si="5">SUM(B33:D33)</f>
        <v>0</v>
      </c>
      <c r="F33" s="455">
        <f>SUM(E20:E33)</f>
        <v>0.18239999999999998</v>
      </c>
      <c r="G33" s="455">
        <f t="shared" ref="G33:G44" si="6">AVERAGE(E20:E33)</f>
        <v>1.5199999999999998E-2</v>
      </c>
    </row>
    <row r="34" spans="1:7">
      <c r="A34" s="308">
        <v>40210</v>
      </c>
      <c r="B34" s="456">
        <f>+Starch!F39</f>
        <v>0</v>
      </c>
      <c r="C34" s="457">
        <f>+'Baled Material'!H38</f>
        <v>0</v>
      </c>
      <c r="D34" s="458">
        <f>+'Natural Gas'!H32</f>
        <v>0</v>
      </c>
      <c r="E34" s="455">
        <f t="shared" si="5"/>
        <v>0</v>
      </c>
      <c r="F34" s="455">
        <f t="shared" ref="F34:F44" si="7">SUM(E21:E34)</f>
        <v>9.1199999999999989E-2</v>
      </c>
      <c r="G34" s="455">
        <f t="shared" si="6"/>
        <v>7.5999999999999991E-3</v>
      </c>
    </row>
    <row r="35" spans="1:7">
      <c r="A35" s="308">
        <v>40238</v>
      </c>
      <c r="B35" s="456">
        <f>+Starch!F40</f>
        <v>0</v>
      </c>
      <c r="C35" s="457">
        <f>+'Baled Material'!H39</f>
        <v>0</v>
      </c>
      <c r="D35" s="458">
        <f>+'Natural Gas'!H33</f>
        <v>0</v>
      </c>
      <c r="E35" s="455">
        <f t="shared" si="5"/>
        <v>0</v>
      </c>
      <c r="F35" s="455">
        <f t="shared" si="7"/>
        <v>0</v>
      </c>
      <c r="G35" s="455">
        <f t="shared" si="6"/>
        <v>0</v>
      </c>
    </row>
    <row r="36" spans="1:7">
      <c r="A36" s="308">
        <v>40269</v>
      </c>
      <c r="B36" s="456">
        <f>+Starch!F41</f>
        <v>0</v>
      </c>
      <c r="C36" s="457">
        <f>+'Baled Material'!H40</f>
        <v>0</v>
      </c>
      <c r="D36" s="458">
        <f>+'Natural Gas'!H34</f>
        <v>0</v>
      </c>
      <c r="E36" s="455">
        <f t="shared" si="5"/>
        <v>0</v>
      </c>
      <c r="F36" s="455">
        <f t="shared" si="7"/>
        <v>0</v>
      </c>
      <c r="G36" s="455">
        <f t="shared" si="6"/>
        <v>0</v>
      </c>
    </row>
    <row r="37" spans="1:7">
      <c r="A37" s="308">
        <v>40299</v>
      </c>
      <c r="B37" s="456">
        <f>+Starch!F42</f>
        <v>0</v>
      </c>
      <c r="C37" s="457">
        <f>+'Baled Material'!H41</f>
        <v>0</v>
      </c>
      <c r="D37" s="458">
        <f>+'Natural Gas'!H35</f>
        <v>0</v>
      </c>
      <c r="E37" s="455">
        <f t="shared" si="5"/>
        <v>0</v>
      </c>
      <c r="F37" s="455">
        <f t="shared" si="7"/>
        <v>0</v>
      </c>
      <c r="G37" s="455">
        <f t="shared" si="6"/>
        <v>0</v>
      </c>
    </row>
    <row r="38" spans="1:7">
      <c r="A38" s="308">
        <v>40330</v>
      </c>
      <c r="B38" s="456">
        <f>+Starch!F43</f>
        <v>0</v>
      </c>
      <c r="C38" s="457">
        <f>+'Baled Material'!H42</f>
        <v>0</v>
      </c>
      <c r="D38" s="458">
        <f>+'Natural Gas'!H36</f>
        <v>0</v>
      </c>
      <c r="E38" s="455">
        <f t="shared" si="5"/>
        <v>0</v>
      </c>
      <c r="F38" s="455">
        <f t="shared" si="7"/>
        <v>0</v>
      </c>
      <c r="G38" s="455">
        <f t="shared" si="6"/>
        <v>0</v>
      </c>
    </row>
    <row r="39" spans="1:7">
      <c r="A39" s="308">
        <v>40360</v>
      </c>
      <c r="B39" s="456">
        <f>+Starch!F44</f>
        <v>0</v>
      </c>
      <c r="C39" s="457">
        <f>+'Baled Material'!H43</f>
        <v>0</v>
      </c>
      <c r="D39" s="458">
        <f>+'Natural Gas'!H37</f>
        <v>0</v>
      </c>
      <c r="E39" s="455">
        <f t="shared" si="5"/>
        <v>0</v>
      </c>
      <c r="F39" s="455">
        <f t="shared" si="7"/>
        <v>0</v>
      </c>
      <c r="G39" s="455">
        <f t="shared" si="6"/>
        <v>0</v>
      </c>
    </row>
    <row r="40" spans="1:7">
      <c r="A40" s="308">
        <v>40391</v>
      </c>
      <c r="B40" s="456">
        <f>+Starch!F45</f>
        <v>0</v>
      </c>
      <c r="C40" s="457">
        <f>+'Baled Material'!H44</f>
        <v>0</v>
      </c>
      <c r="D40" s="458">
        <f>+'Natural Gas'!H38</f>
        <v>0</v>
      </c>
      <c r="E40" s="455">
        <f t="shared" si="5"/>
        <v>0</v>
      </c>
      <c r="F40" s="455">
        <f t="shared" si="7"/>
        <v>0</v>
      </c>
      <c r="G40" s="455">
        <f t="shared" si="6"/>
        <v>0</v>
      </c>
    </row>
    <row r="41" spans="1:7">
      <c r="A41" s="308">
        <v>40422</v>
      </c>
      <c r="B41" s="456">
        <f>+Starch!F46</f>
        <v>0</v>
      </c>
      <c r="C41" s="457">
        <f>+'Baled Material'!H45</f>
        <v>0</v>
      </c>
      <c r="D41" s="458">
        <f>+'Natural Gas'!H39</f>
        <v>0</v>
      </c>
      <c r="E41" s="455">
        <f t="shared" si="5"/>
        <v>0</v>
      </c>
      <c r="F41" s="455">
        <f t="shared" si="7"/>
        <v>0</v>
      </c>
      <c r="G41" s="455">
        <f t="shared" si="6"/>
        <v>0</v>
      </c>
    </row>
    <row r="42" spans="1:7">
      <c r="A42" s="308">
        <v>40452</v>
      </c>
      <c r="B42" s="456">
        <f>+Starch!F47</f>
        <v>0</v>
      </c>
      <c r="C42" s="457">
        <f>+'Baled Material'!H46</f>
        <v>0</v>
      </c>
      <c r="D42" s="458">
        <f>+'Natural Gas'!H40</f>
        <v>0</v>
      </c>
      <c r="E42" s="455">
        <f t="shared" si="5"/>
        <v>0</v>
      </c>
      <c r="F42" s="455">
        <f t="shared" si="7"/>
        <v>0</v>
      </c>
      <c r="G42" s="455">
        <f t="shared" si="6"/>
        <v>0</v>
      </c>
    </row>
    <row r="43" spans="1:7">
      <c r="A43" s="308">
        <v>40483</v>
      </c>
      <c r="B43" s="456">
        <f>+Starch!F48</f>
        <v>0</v>
      </c>
      <c r="C43" s="457">
        <f>+'Baled Material'!H47</f>
        <v>0</v>
      </c>
      <c r="D43" s="458">
        <f>+'Natural Gas'!H41</f>
        <v>0</v>
      </c>
      <c r="E43" s="455">
        <f t="shared" si="5"/>
        <v>0</v>
      </c>
      <c r="F43" s="455">
        <f t="shared" si="7"/>
        <v>0</v>
      </c>
      <c r="G43" s="455">
        <f t="shared" si="6"/>
        <v>0</v>
      </c>
    </row>
    <row r="44" spans="1:7" ht="13.5" thickBot="1">
      <c r="A44" s="308">
        <v>40513</v>
      </c>
      <c r="B44" s="459">
        <f>+Starch!F49</f>
        <v>0</v>
      </c>
      <c r="C44" s="460">
        <f>+'Baled Material'!H48</f>
        <v>0</v>
      </c>
      <c r="D44" s="461">
        <f>+'Natural Gas'!H42</f>
        <v>0</v>
      </c>
      <c r="E44" s="455">
        <f t="shared" si="5"/>
        <v>0</v>
      </c>
      <c r="F44" s="455">
        <f t="shared" si="7"/>
        <v>0</v>
      </c>
      <c r="G44" s="455">
        <f t="shared" si="6"/>
        <v>0</v>
      </c>
    </row>
    <row r="45" spans="1:7">
      <c r="A45" s="308"/>
      <c r="B45" s="455"/>
      <c r="C45" s="455"/>
      <c r="D45" s="455"/>
      <c r="E45" s="455"/>
      <c r="F45" s="455"/>
      <c r="G45" s="455"/>
    </row>
    <row r="46" spans="1:7" ht="13.5" thickBot="1">
      <c r="A46" s="308"/>
      <c r="B46" s="455"/>
      <c r="C46" s="455"/>
      <c r="D46" s="455"/>
      <c r="E46" s="455"/>
      <c r="F46" s="455"/>
      <c r="G46" s="455"/>
    </row>
    <row r="47" spans="1:7">
      <c r="A47" s="308">
        <v>40544</v>
      </c>
      <c r="B47" s="452">
        <f>+Starch!F54</f>
        <v>0</v>
      </c>
      <c r="C47" s="453">
        <f>+'Baled Material'!H53</f>
        <v>0</v>
      </c>
      <c r="D47" s="454">
        <f>+'Natural Gas'!H45</f>
        <v>0</v>
      </c>
      <c r="E47" s="455">
        <f t="shared" ref="E47:E58" si="8">SUM(B47:D47)</f>
        <v>0</v>
      </c>
      <c r="F47" s="455">
        <f>SUM(E34:E47)</f>
        <v>0</v>
      </c>
      <c r="G47" s="455">
        <f t="shared" ref="G47:G58" si="9">AVERAGE(E34:E47)</f>
        <v>0</v>
      </c>
    </row>
    <row r="48" spans="1:7">
      <c r="A48" s="308">
        <v>40575</v>
      </c>
      <c r="B48" s="456">
        <f>+Starch!F55</f>
        <v>0</v>
      </c>
      <c r="C48" s="457">
        <f>+'Baled Material'!H54</f>
        <v>0</v>
      </c>
      <c r="D48" s="458">
        <f>+'Natural Gas'!H46</f>
        <v>0</v>
      </c>
      <c r="E48" s="455">
        <f t="shared" si="8"/>
        <v>0</v>
      </c>
      <c r="F48" s="455">
        <f t="shared" ref="F48:F58" si="10">SUM(E35:E48)</f>
        <v>0</v>
      </c>
      <c r="G48" s="455">
        <f t="shared" si="9"/>
        <v>0</v>
      </c>
    </row>
    <row r="49" spans="1:7">
      <c r="A49" s="308">
        <v>40603</v>
      </c>
      <c r="B49" s="456">
        <f>+Starch!F56</f>
        <v>0</v>
      </c>
      <c r="C49" s="457">
        <f>+'Baled Material'!H55</f>
        <v>0</v>
      </c>
      <c r="D49" s="458">
        <f>+'Natural Gas'!H47</f>
        <v>0</v>
      </c>
      <c r="E49" s="455">
        <f t="shared" si="8"/>
        <v>0</v>
      </c>
      <c r="F49" s="455">
        <f t="shared" si="10"/>
        <v>0</v>
      </c>
      <c r="G49" s="455">
        <f t="shared" si="9"/>
        <v>0</v>
      </c>
    </row>
    <row r="50" spans="1:7">
      <c r="A50" s="308">
        <v>40634</v>
      </c>
      <c r="B50" s="456">
        <f>+Starch!F57</f>
        <v>0</v>
      </c>
      <c r="C50" s="457">
        <f>+'Baled Material'!H56</f>
        <v>0</v>
      </c>
      <c r="D50" s="458">
        <f>+'Natural Gas'!H48</f>
        <v>0</v>
      </c>
      <c r="E50" s="455">
        <f t="shared" si="8"/>
        <v>0</v>
      </c>
      <c r="F50" s="455">
        <f t="shared" si="10"/>
        <v>0</v>
      </c>
      <c r="G50" s="455">
        <f t="shared" si="9"/>
        <v>0</v>
      </c>
    </row>
    <row r="51" spans="1:7">
      <c r="A51" s="308">
        <v>40664</v>
      </c>
      <c r="B51" s="456">
        <f>+Starch!F58</f>
        <v>0</v>
      </c>
      <c r="C51" s="457">
        <f>+'Baled Material'!H57</f>
        <v>0</v>
      </c>
      <c r="D51" s="458">
        <f>+'Natural Gas'!H49</f>
        <v>0</v>
      </c>
      <c r="E51" s="455">
        <f t="shared" si="8"/>
        <v>0</v>
      </c>
      <c r="F51" s="455">
        <f t="shared" si="10"/>
        <v>0</v>
      </c>
      <c r="G51" s="455">
        <f t="shared" si="9"/>
        <v>0</v>
      </c>
    </row>
    <row r="52" spans="1:7">
      <c r="A52" s="308">
        <v>40695</v>
      </c>
      <c r="B52" s="456">
        <f>+Starch!F59</f>
        <v>0</v>
      </c>
      <c r="C52" s="457">
        <f>+'Baled Material'!H58</f>
        <v>0</v>
      </c>
      <c r="D52" s="458">
        <f>+'Natural Gas'!H50</f>
        <v>0</v>
      </c>
      <c r="E52" s="455">
        <f t="shared" si="8"/>
        <v>0</v>
      </c>
      <c r="F52" s="455">
        <f t="shared" si="10"/>
        <v>0</v>
      </c>
      <c r="G52" s="455">
        <f t="shared" si="9"/>
        <v>0</v>
      </c>
    </row>
    <row r="53" spans="1:7">
      <c r="A53" s="308">
        <v>40725</v>
      </c>
      <c r="B53" s="456">
        <f>+Starch!F60</f>
        <v>0</v>
      </c>
      <c r="C53" s="457">
        <f>+'Baled Material'!H59</f>
        <v>0</v>
      </c>
      <c r="D53" s="458">
        <f>+'Natural Gas'!H51</f>
        <v>0</v>
      </c>
      <c r="E53" s="455">
        <f t="shared" si="8"/>
        <v>0</v>
      </c>
      <c r="F53" s="455">
        <f t="shared" si="10"/>
        <v>0</v>
      </c>
      <c r="G53" s="455">
        <f t="shared" si="9"/>
        <v>0</v>
      </c>
    </row>
    <row r="54" spans="1:7">
      <c r="A54" s="308">
        <v>40756</v>
      </c>
      <c r="B54" s="456">
        <f>+Starch!F61</f>
        <v>0</v>
      </c>
      <c r="C54" s="457">
        <f>+'Baled Material'!H60</f>
        <v>0</v>
      </c>
      <c r="D54" s="458">
        <f>+'Natural Gas'!H52</f>
        <v>0</v>
      </c>
      <c r="E54" s="455">
        <f t="shared" si="8"/>
        <v>0</v>
      </c>
      <c r="F54" s="455">
        <f t="shared" si="10"/>
        <v>0</v>
      </c>
      <c r="G54" s="455">
        <f t="shared" si="9"/>
        <v>0</v>
      </c>
    </row>
    <row r="55" spans="1:7">
      <c r="A55" s="308">
        <v>40787</v>
      </c>
      <c r="B55" s="456">
        <f>+Starch!F62</f>
        <v>0</v>
      </c>
      <c r="C55" s="457">
        <f>+'Baled Material'!H61</f>
        <v>0</v>
      </c>
      <c r="D55" s="458">
        <f>+'Natural Gas'!H53</f>
        <v>0</v>
      </c>
      <c r="E55" s="455">
        <f t="shared" si="8"/>
        <v>0</v>
      </c>
      <c r="F55" s="455">
        <f t="shared" si="10"/>
        <v>0</v>
      </c>
      <c r="G55" s="455">
        <f t="shared" si="9"/>
        <v>0</v>
      </c>
    </row>
    <row r="56" spans="1:7">
      <c r="A56" s="308">
        <v>40817</v>
      </c>
      <c r="B56" s="456">
        <f>+Starch!F63</f>
        <v>0</v>
      </c>
      <c r="C56" s="457">
        <f>+'Baled Material'!H62</f>
        <v>0</v>
      </c>
      <c r="D56" s="458">
        <f>+'Natural Gas'!H54</f>
        <v>0</v>
      </c>
      <c r="E56" s="455">
        <f t="shared" si="8"/>
        <v>0</v>
      </c>
      <c r="F56" s="455">
        <f t="shared" si="10"/>
        <v>0</v>
      </c>
      <c r="G56" s="455">
        <f t="shared" si="9"/>
        <v>0</v>
      </c>
    </row>
    <row r="57" spans="1:7">
      <c r="A57" s="308">
        <v>40848</v>
      </c>
      <c r="B57" s="456">
        <f>+Starch!F64</f>
        <v>0</v>
      </c>
      <c r="C57" s="457">
        <f>+'Baled Material'!H63</f>
        <v>0</v>
      </c>
      <c r="D57" s="458">
        <f>+'Natural Gas'!H55</f>
        <v>0</v>
      </c>
      <c r="E57" s="455">
        <f t="shared" si="8"/>
        <v>0</v>
      </c>
      <c r="F57" s="455">
        <f t="shared" si="10"/>
        <v>0</v>
      </c>
      <c r="G57" s="455">
        <f t="shared" si="9"/>
        <v>0</v>
      </c>
    </row>
    <row r="58" spans="1:7" ht="13.5" thickBot="1">
      <c r="A58" s="308">
        <v>40878</v>
      </c>
      <c r="B58" s="459">
        <f>+Starch!F65</f>
        <v>0</v>
      </c>
      <c r="C58" s="460">
        <f>+'Baled Material'!H64</f>
        <v>0</v>
      </c>
      <c r="D58" s="461">
        <f>+'Natural Gas'!H56</f>
        <v>0</v>
      </c>
      <c r="E58" s="455">
        <f t="shared" si="8"/>
        <v>0</v>
      </c>
      <c r="F58" s="455">
        <f t="shared" si="10"/>
        <v>0</v>
      </c>
      <c r="G58" s="455">
        <f t="shared" si="9"/>
        <v>0</v>
      </c>
    </row>
    <row r="59" spans="1:7">
      <c r="A59" s="308"/>
      <c r="B59" s="455"/>
      <c r="C59" s="455"/>
      <c r="D59" s="455"/>
      <c r="E59" s="455"/>
      <c r="F59" s="455"/>
      <c r="G59" s="455"/>
    </row>
    <row r="60" spans="1:7" ht="13.5" thickBot="1">
      <c r="A60" s="308"/>
      <c r="B60" s="455"/>
      <c r="C60" s="455"/>
      <c r="D60" s="455"/>
      <c r="E60" s="455"/>
      <c r="F60" s="455"/>
      <c r="G60" s="455"/>
    </row>
    <row r="61" spans="1:7">
      <c r="A61" s="308">
        <v>40909</v>
      </c>
      <c r="B61" s="452">
        <f>+Starch!F70</f>
        <v>0</v>
      </c>
      <c r="C61" s="453">
        <f>+'Baled Material'!H69</f>
        <v>0</v>
      </c>
      <c r="D61" s="454">
        <f>+'Natural Gas'!H59</f>
        <v>0</v>
      </c>
      <c r="E61" s="455">
        <f t="shared" ref="E61:E72" si="11">SUM(B61:D61)</f>
        <v>0</v>
      </c>
      <c r="F61" s="455">
        <f>SUM(E48:E61)</f>
        <v>0</v>
      </c>
      <c r="G61" s="455">
        <f t="shared" ref="G61:G72" si="12">AVERAGE(E48:E61)</f>
        <v>0</v>
      </c>
    </row>
    <row r="62" spans="1:7">
      <c r="A62" s="308">
        <v>40940</v>
      </c>
      <c r="B62" s="456">
        <f>+Starch!F71</f>
        <v>0</v>
      </c>
      <c r="C62" s="457">
        <f>+'Baled Material'!H70</f>
        <v>0</v>
      </c>
      <c r="D62" s="458">
        <f>+'Natural Gas'!H60</f>
        <v>0</v>
      </c>
      <c r="E62" s="455">
        <f t="shared" si="11"/>
        <v>0</v>
      </c>
      <c r="F62" s="455">
        <f t="shared" ref="F62:F72" si="13">SUM(E49:E62)</f>
        <v>0</v>
      </c>
      <c r="G62" s="455">
        <f t="shared" si="12"/>
        <v>0</v>
      </c>
    </row>
    <row r="63" spans="1:7">
      <c r="A63" s="308">
        <v>40969</v>
      </c>
      <c r="B63" s="456">
        <f>+Starch!F72</f>
        <v>0</v>
      </c>
      <c r="C63" s="457">
        <f>+'Baled Material'!H71</f>
        <v>0</v>
      </c>
      <c r="D63" s="458">
        <f>+'Natural Gas'!H61</f>
        <v>0</v>
      </c>
      <c r="E63" s="455">
        <f t="shared" si="11"/>
        <v>0</v>
      </c>
      <c r="F63" s="455">
        <f t="shared" si="13"/>
        <v>0</v>
      </c>
      <c r="G63" s="455">
        <f t="shared" si="12"/>
        <v>0</v>
      </c>
    </row>
    <row r="64" spans="1:7">
      <c r="A64" s="308">
        <v>41000</v>
      </c>
      <c r="B64" s="456">
        <f>+Starch!F73</f>
        <v>0</v>
      </c>
      <c r="C64" s="457">
        <f>+'Baled Material'!H72</f>
        <v>0</v>
      </c>
      <c r="D64" s="458">
        <f>+'Natural Gas'!H62</f>
        <v>0</v>
      </c>
      <c r="E64" s="455">
        <f t="shared" si="11"/>
        <v>0</v>
      </c>
      <c r="F64" s="455">
        <f t="shared" si="13"/>
        <v>0</v>
      </c>
      <c r="G64" s="455">
        <f t="shared" si="12"/>
        <v>0</v>
      </c>
    </row>
    <row r="65" spans="1:7">
      <c r="A65" s="308">
        <v>41030</v>
      </c>
      <c r="B65" s="456">
        <f>+Starch!F74</f>
        <v>0</v>
      </c>
      <c r="C65" s="457">
        <f>+'Baled Material'!H73</f>
        <v>0</v>
      </c>
      <c r="D65" s="458">
        <f>+'Natural Gas'!H63</f>
        <v>0</v>
      </c>
      <c r="E65" s="455">
        <f t="shared" si="11"/>
        <v>0</v>
      </c>
      <c r="F65" s="455">
        <f t="shared" si="13"/>
        <v>0</v>
      </c>
      <c r="G65" s="455">
        <f t="shared" si="12"/>
        <v>0</v>
      </c>
    </row>
    <row r="66" spans="1:7">
      <c r="A66" s="308">
        <v>41061</v>
      </c>
      <c r="B66" s="456">
        <f>+Starch!F75</f>
        <v>0</v>
      </c>
      <c r="C66" s="457">
        <f>+'Baled Material'!H74</f>
        <v>0</v>
      </c>
      <c r="D66" s="458">
        <f>+'Natural Gas'!H64</f>
        <v>0</v>
      </c>
      <c r="E66" s="455">
        <f t="shared" si="11"/>
        <v>0</v>
      </c>
      <c r="F66" s="455">
        <f t="shared" si="13"/>
        <v>0</v>
      </c>
      <c r="G66" s="455">
        <f t="shared" si="12"/>
        <v>0</v>
      </c>
    </row>
    <row r="67" spans="1:7">
      <c r="A67" s="308">
        <v>41091</v>
      </c>
      <c r="B67" s="456">
        <f>+Starch!F76</f>
        <v>0</v>
      </c>
      <c r="C67" s="457">
        <f>+'Baled Material'!H75</f>
        <v>0</v>
      </c>
      <c r="D67" s="458">
        <f>+'Natural Gas'!H65</f>
        <v>0</v>
      </c>
      <c r="E67" s="455">
        <f t="shared" si="11"/>
        <v>0</v>
      </c>
      <c r="F67" s="455">
        <f t="shared" si="13"/>
        <v>0</v>
      </c>
      <c r="G67" s="455">
        <f t="shared" si="12"/>
        <v>0</v>
      </c>
    </row>
    <row r="68" spans="1:7">
      <c r="A68" s="308">
        <v>41122</v>
      </c>
      <c r="B68" s="456">
        <f>+Starch!F77</f>
        <v>0</v>
      </c>
      <c r="C68" s="457">
        <f>+'Baled Material'!H76</f>
        <v>0</v>
      </c>
      <c r="D68" s="458">
        <f>+'Natural Gas'!H66</f>
        <v>0</v>
      </c>
      <c r="E68" s="455">
        <f t="shared" si="11"/>
        <v>0</v>
      </c>
      <c r="F68" s="455">
        <f t="shared" si="13"/>
        <v>0</v>
      </c>
      <c r="G68" s="455">
        <f t="shared" si="12"/>
        <v>0</v>
      </c>
    </row>
    <row r="69" spans="1:7">
      <c r="A69" s="308">
        <v>41153</v>
      </c>
      <c r="B69" s="456">
        <f>+Starch!F78</f>
        <v>0</v>
      </c>
      <c r="C69" s="457">
        <f>+'Baled Material'!H77</f>
        <v>0</v>
      </c>
      <c r="D69" s="458">
        <f>+'Natural Gas'!H67</f>
        <v>0</v>
      </c>
      <c r="E69" s="455">
        <f t="shared" si="11"/>
        <v>0</v>
      </c>
      <c r="F69" s="455">
        <f t="shared" si="13"/>
        <v>0</v>
      </c>
      <c r="G69" s="455">
        <f t="shared" si="12"/>
        <v>0</v>
      </c>
    </row>
    <row r="70" spans="1:7">
      <c r="A70" s="308">
        <v>41183</v>
      </c>
      <c r="B70" s="456">
        <f>+Starch!F79</f>
        <v>0</v>
      </c>
      <c r="C70" s="457">
        <f>+'Baled Material'!H78</f>
        <v>0</v>
      </c>
      <c r="D70" s="458">
        <f>+'Natural Gas'!H68</f>
        <v>0</v>
      </c>
      <c r="E70" s="455">
        <f t="shared" si="11"/>
        <v>0</v>
      </c>
      <c r="F70" s="455">
        <f t="shared" si="13"/>
        <v>0</v>
      </c>
      <c r="G70" s="455">
        <f t="shared" si="12"/>
        <v>0</v>
      </c>
    </row>
    <row r="71" spans="1:7">
      <c r="A71" s="308">
        <v>41214</v>
      </c>
      <c r="B71" s="456">
        <f>+Starch!F80</f>
        <v>0</v>
      </c>
      <c r="C71" s="457">
        <f>+'Baled Material'!H79</f>
        <v>0</v>
      </c>
      <c r="D71" s="458">
        <f>+'Natural Gas'!H69</f>
        <v>0</v>
      </c>
      <c r="E71" s="455">
        <f t="shared" si="11"/>
        <v>0</v>
      </c>
      <c r="F71" s="455">
        <f t="shared" si="13"/>
        <v>0</v>
      </c>
      <c r="G71" s="455">
        <f t="shared" si="12"/>
        <v>0</v>
      </c>
    </row>
    <row r="72" spans="1:7" ht="13.5" thickBot="1">
      <c r="A72" s="308">
        <v>41244</v>
      </c>
      <c r="B72" s="459">
        <f>+Starch!F81</f>
        <v>0</v>
      </c>
      <c r="C72" s="460">
        <f>+'Baled Material'!H80</f>
        <v>0</v>
      </c>
      <c r="D72" s="461">
        <f>+'Natural Gas'!H70</f>
        <v>0</v>
      </c>
      <c r="E72" s="455">
        <f t="shared" si="11"/>
        <v>0</v>
      </c>
      <c r="F72" s="455">
        <f t="shared" si="13"/>
        <v>0</v>
      </c>
      <c r="G72" s="455">
        <f t="shared" si="12"/>
        <v>0</v>
      </c>
    </row>
    <row r="73" spans="1:7">
      <c r="B73" s="455"/>
      <c r="C73" s="455"/>
      <c r="D73" s="455"/>
      <c r="E73" s="455"/>
      <c r="F73" s="455"/>
      <c r="G73" s="455"/>
    </row>
  </sheetData>
  <phoneticPr fontId="0" type="noConversion"/>
  <printOptions horizontalCentered="1"/>
  <pageMargins left="0.75" right="0.75" top="1" bottom="1" header="0.5" footer="0.5"/>
  <pageSetup orientation="portrait" horizontalDpi="4294967292" verticalDpi="300" r:id="rId1"/>
  <headerFooter alignWithMargins="0">
    <oddHeader>&amp;CParticulate Matter
Monthly Totals, 12 Month Running Total,
12 Month Rolling Average
(in pounds)</oddHeader>
  </headerFooter>
  <rowBreaks count="1" manualBreakCount="1">
    <brk id="46" max="6" man="1"/>
  </rowBreaks>
</worksheet>
</file>

<file path=xl/worksheets/sheet9.xml><?xml version="1.0" encoding="utf-8"?>
<worksheet xmlns="http://schemas.openxmlformats.org/spreadsheetml/2006/main" xmlns:r="http://schemas.openxmlformats.org/officeDocument/2006/relationships">
  <sheetPr codeName="Sheet1"/>
  <dimension ref="A1:N133"/>
  <sheetViews>
    <sheetView zoomScale="90" workbookViewId="0">
      <pane xSplit="2" ySplit="15" topLeftCell="C16" activePane="bottomRight" state="frozen"/>
      <selection activeCell="A57" sqref="A57"/>
      <selection pane="topRight" activeCell="A57" sqref="A57"/>
      <selection pane="bottomLeft" activeCell="A57" sqref="A57"/>
      <selection pane="bottomRight" activeCell="G48" sqref="G48"/>
    </sheetView>
  </sheetViews>
  <sheetFormatPr defaultRowHeight="12.75"/>
  <cols>
    <col min="1" max="1" width="11.42578125" style="90" customWidth="1"/>
    <col min="2" max="2" width="9.140625" style="90"/>
    <col min="3" max="3" width="15.85546875" style="91" customWidth="1"/>
    <col min="4" max="4" width="15.7109375" style="91" customWidth="1"/>
    <col min="5" max="5" width="10.7109375" style="90" customWidth="1"/>
    <col min="6" max="16384" width="9.140625" style="90"/>
  </cols>
  <sheetData>
    <row r="1" spans="1:10" ht="20.25">
      <c r="A1" s="536" t="s">
        <v>133</v>
      </c>
      <c r="B1" s="536"/>
      <c r="C1" s="536"/>
      <c r="D1" s="536"/>
      <c r="E1" s="536"/>
      <c r="F1" s="536"/>
      <c r="G1" s="536"/>
      <c r="H1" s="536"/>
      <c r="I1" s="536"/>
      <c r="J1" s="536"/>
    </row>
    <row r="2" spans="1:10" ht="13.5" thickBot="1"/>
    <row r="3" spans="1:10" ht="14.25">
      <c r="A3" s="79" t="s">
        <v>173</v>
      </c>
      <c r="B3" s="80"/>
      <c r="C3" s="81"/>
      <c r="D3" s="81"/>
      <c r="E3" s="537" t="s">
        <v>0</v>
      </c>
      <c r="F3" s="537"/>
      <c r="G3" s="538" t="s">
        <v>1</v>
      </c>
      <c r="H3" s="538"/>
      <c r="I3" s="538" t="s">
        <v>2</v>
      </c>
      <c r="J3" s="539"/>
    </row>
    <row r="4" spans="1:10" s="91" customFormat="1" ht="15">
      <c r="A4" s="82" t="str">
        <f>Plant</f>
        <v>Anytown</v>
      </c>
      <c r="B4" s="83"/>
      <c r="C4" s="83" t="s">
        <v>3</v>
      </c>
      <c r="D4" s="83" t="s">
        <v>4</v>
      </c>
      <c r="E4" s="533" t="s">
        <v>5</v>
      </c>
      <c r="F4" s="533"/>
      <c r="G4" s="534" t="s">
        <v>6</v>
      </c>
      <c r="H4" s="534"/>
      <c r="I4" s="534" t="s">
        <v>6</v>
      </c>
      <c r="J4" s="535"/>
    </row>
    <row r="5" spans="1:10" s="91" customFormat="1" ht="15" thickBot="1">
      <c r="A5" s="85"/>
      <c r="B5" s="86" t="s">
        <v>7</v>
      </c>
      <c r="C5" s="86" t="s">
        <v>8</v>
      </c>
      <c r="D5" s="86" t="s">
        <v>8</v>
      </c>
      <c r="E5" s="86" t="s">
        <v>9</v>
      </c>
      <c r="F5" s="86" t="s">
        <v>10</v>
      </c>
      <c r="G5" s="86" t="s">
        <v>9</v>
      </c>
      <c r="H5" s="86" t="s">
        <v>10</v>
      </c>
      <c r="I5" s="86" t="s">
        <v>9</v>
      </c>
      <c r="J5" s="87" t="s">
        <v>10</v>
      </c>
    </row>
    <row r="6" spans="1:10" s="91" customFormat="1" ht="14.25" hidden="1">
      <c r="A6" s="88"/>
      <c r="B6" s="83"/>
      <c r="C6" s="83"/>
      <c r="D6" s="83"/>
      <c r="E6" s="83"/>
      <c r="F6" s="83"/>
      <c r="G6" s="83"/>
      <c r="H6" s="83"/>
      <c r="I6" s="83"/>
      <c r="J6" s="84"/>
    </row>
    <row r="7" spans="1:10" s="91" customFormat="1" ht="14.25" hidden="1">
      <c r="A7" s="88"/>
      <c r="B7" s="83"/>
      <c r="C7" s="83"/>
      <c r="D7" s="83"/>
      <c r="E7" s="83"/>
      <c r="F7" s="83"/>
      <c r="G7" s="83"/>
      <c r="H7" s="83"/>
      <c r="I7" s="83"/>
      <c r="J7" s="84"/>
    </row>
    <row r="8" spans="1:10" s="91" customFormat="1" ht="14.25" hidden="1">
      <c r="A8" s="88"/>
      <c r="B8" s="83"/>
      <c r="C8" s="83"/>
      <c r="D8" s="83"/>
      <c r="E8" s="83"/>
      <c r="F8" s="83"/>
      <c r="G8" s="83"/>
      <c r="H8" s="83"/>
      <c r="I8" s="83"/>
      <c r="J8" s="84"/>
    </row>
    <row r="9" spans="1:10" s="91" customFormat="1" ht="14.25" hidden="1">
      <c r="A9" s="88"/>
      <c r="B9" s="83"/>
      <c r="C9" s="83"/>
      <c r="D9" s="83"/>
      <c r="E9" s="83"/>
      <c r="F9" s="83"/>
      <c r="G9" s="83"/>
      <c r="H9" s="83"/>
      <c r="I9" s="83"/>
      <c r="J9" s="84"/>
    </row>
    <row r="10" spans="1:10" s="91" customFormat="1" ht="14.25" hidden="1">
      <c r="A10" s="88"/>
      <c r="B10" s="83"/>
      <c r="C10" s="83"/>
      <c r="D10" s="83"/>
      <c r="E10" s="83"/>
      <c r="F10" s="83"/>
      <c r="G10" s="83"/>
      <c r="H10" s="83"/>
      <c r="I10" s="83"/>
      <c r="J10" s="84"/>
    </row>
    <row r="11" spans="1:10" s="91" customFormat="1" ht="14.25" hidden="1">
      <c r="A11" s="88"/>
      <c r="B11" s="83"/>
      <c r="C11" s="83"/>
      <c r="D11" s="83"/>
      <c r="E11" s="83"/>
      <c r="F11" s="83"/>
      <c r="G11" s="83"/>
      <c r="H11" s="83"/>
      <c r="I11" s="83"/>
      <c r="J11" s="84"/>
    </row>
    <row r="12" spans="1:10" s="91" customFormat="1" ht="14.25" hidden="1">
      <c r="A12" s="88"/>
      <c r="B12" s="83"/>
      <c r="C12" s="83"/>
      <c r="D12" s="83"/>
      <c r="E12" s="83"/>
      <c r="F12" s="83"/>
      <c r="G12" s="83"/>
      <c r="H12" s="83"/>
      <c r="I12" s="83"/>
      <c r="J12" s="84"/>
    </row>
    <row r="13" spans="1:10" s="91" customFormat="1" ht="14.25" hidden="1">
      <c r="A13" s="88"/>
      <c r="B13" s="83"/>
      <c r="C13" s="83"/>
      <c r="D13" s="83"/>
      <c r="E13" s="83"/>
      <c r="F13" s="83"/>
      <c r="G13" s="83"/>
      <c r="H13" s="83"/>
      <c r="I13" s="83"/>
      <c r="J13" s="84"/>
    </row>
    <row r="14" spans="1:10" s="91" customFormat="1" ht="14.25" hidden="1">
      <c r="A14" s="88"/>
      <c r="B14" s="83"/>
      <c r="C14" s="83"/>
      <c r="D14" s="83"/>
      <c r="E14" s="83"/>
      <c r="F14" s="83"/>
      <c r="G14" s="83"/>
      <c r="H14" s="83"/>
      <c r="I14" s="83"/>
      <c r="J14" s="84"/>
    </row>
    <row r="15" spans="1:10" s="91" customFormat="1" ht="15" hidden="1" thickBot="1">
      <c r="A15" s="88"/>
      <c r="B15" s="83"/>
      <c r="C15" s="83"/>
      <c r="D15" s="83"/>
      <c r="E15" s="83"/>
      <c r="F15" s="83"/>
      <c r="G15" s="83"/>
      <c r="H15" s="83"/>
      <c r="I15" s="83"/>
      <c r="J15" s="84"/>
    </row>
    <row r="16" spans="1:10" ht="15" hidden="1">
      <c r="A16" s="103"/>
      <c r="B16" s="104"/>
      <c r="C16" s="105"/>
      <c r="D16" s="106"/>
      <c r="E16" s="110"/>
      <c r="F16" s="111"/>
      <c r="G16" s="112"/>
      <c r="H16" s="113"/>
      <c r="I16" s="114"/>
      <c r="J16" s="115"/>
    </row>
    <row r="17" spans="1:10" ht="15" hidden="1">
      <c r="A17" s="92"/>
      <c r="B17" s="93"/>
      <c r="C17" s="89"/>
      <c r="D17" s="107"/>
      <c r="E17" s="94" t="str">
        <f t="shared" ref="E17:F22" si="0">IF(C17="","",AVERAGE(C8:C17))</f>
        <v/>
      </c>
      <c r="F17" s="95" t="str">
        <f t="shared" si="0"/>
        <v/>
      </c>
      <c r="G17" s="94" t="str">
        <f t="shared" ref="G17:H22" si="1">IF(E17="","",SUM(C8:C17))</f>
        <v/>
      </c>
      <c r="H17" s="95" t="str">
        <f t="shared" si="1"/>
        <v/>
      </c>
      <c r="I17" s="96"/>
      <c r="J17" s="97"/>
    </row>
    <row r="18" spans="1:10" ht="15" hidden="1">
      <c r="A18" s="92"/>
      <c r="B18" s="93"/>
      <c r="C18" s="89"/>
      <c r="D18" s="107"/>
      <c r="E18" s="94" t="str">
        <f t="shared" si="0"/>
        <v/>
      </c>
      <c r="F18" s="95" t="str">
        <f t="shared" si="0"/>
        <v/>
      </c>
      <c r="G18" s="94" t="str">
        <f t="shared" si="1"/>
        <v/>
      </c>
      <c r="H18" s="95" t="str">
        <f t="shared" si="1"/>
        <v/>
      </c>
      <c r="I18" s="96"/>
      <c r="J18" s="97"/>
    </row>
    <row r="19" spans="1:10" ht="15" hidden="1">
      <c r="A19" s="92"/>
      <c r="B19" s="93"/>
      <c r="C19" s="89"/>
      <c r="D19" s="107"/>
      <c r="E19" s="94" t="str">
        <f t="shared" si="0"/>
        <v/>
      </c>
      <c r="F19" s="95" t="str">
        <f t="shared" si="0"/>
        <v/>
      </c>
      <c r="G19" s="94" t="str">
        <f t="shared" si="1"/>
        <v/>
      </c>
      <c r="H19" s="95" t="str">
        <f t="shared" si="1"/>
        <v/>
      </c>
      <c r="I19" s="96"/>
      <c r="J19" s="97"/>
    </row>
    <row r="20" spans="1:10" ht="15" hidden="1">
      <c r="A20" s="92"/>
      <c r="B20" s="93"/>
      <c r="C20" s="89"/>
      <c r="D20" s="107"/>
      <c r="E20" s="94" t="str">
        <f t="shared" si="0"/>
        <v/>
      </c>
      <c r="F20" s="95" t="str">
        <f t="shared" si="0"/>
        <v/>
      </c>
      <c r="G20" s="94" t="str">
        <f t="shared" si="1"/>
        <v/>
      </c>
      <c r="H20" s="95" t="str">
        <f t="shared" si="1"/>
        <v/>
      </c>
      <c r="I20" s="96"/>
      <c r="J20" s="97"/>
    </row>
    <row r="21" spans="1:10" ht="15" hidden="1">
      <c r="A21" s="92"/>
      <c r="B21" s="93"/>
      <c r="C21" s="89"/>
      <c r="D21" s="107"/>
      <c r="E21" s="94" t="str">
        <f t="shared" si="0"/>
        <v/>
      </c>
      <c r="F21" s="95" t="str">
        <f t="shared" si="0"/>
        <v/>
      </c>
      <c r="G21" s="94" t="str">
        <f t="shared" si="1"/>
        <v/>
      </c>
      <c r="H21" s="95" t="str">
        <f t="shared" si="1"/>
        <v/>
      </c>
      <c r="I21" s="96"/>
      <c r="J21" s="97"/>
    </row>
    <row r="22" spans="1:10" ht="15" hidden="1">
      <c r="A22" s="92"/>
      <c r="B22" s="93"/>
      <c r="C22" s="89"/>
      <c r="D22" s="107"/>
      <c r="E22" s="94" t="str">
        <f t="shared" si="0"/>
        <v/>
      </c>
      <c r="F22" s="95" t="str">
        <f t="shared" si="0"/>
        <v/>
      </c>
      <c r="G22" s="94" t="str">
        <f t="shared" si="1"/>
        <v/>
      </c>
      <c r="H22" s="95" t="str">
        <f t="shared" si="1"/>
        <v/>
      </c>
      <c r="I22" s="96"/>
      <c r="J22" s="97"/>
    </row>
    <row r="23" spans="1:10" ht="15" hidden="1">
      <c r="A23" s="92"/>
      <c r="B23" s="93"/>
      <c r="C23" s="89"/>
      <c r="D23" s="107"/>
      <c r="E23" s="94" t="str">
        <f>IF(C23="","",AVERAGE(C13:C23))</f>
        <v/>
      </c>
      <c r="F23" s="95" t="str">
        <f>IF(D23="","",AVERAGE(D13:D23))</f>
        <v/>
      </c>
      <c r="G23" s="94" t="str">
        <f>IF(E23="","",SUM(C13:C23))</f>
        <v/>
      </c>
      <c r="H23" s="95" t="str">
        <f>IF(F23="","",SUM(D13:D23))</f>
        <v/>
      </c>
      <c r="I23" s="96"/>
      <c r="J23" s="97"/>
    </row>
    <row r="24" spans="1:10" ht="15" hidden="1">
      <c r="A24" s="92"/>
      <c r="B24" s="93"/>
      <c r="C24" s="89"/>
      <c r="D24" s="107"/>
      <c r="E24" s="94" t="str">
        <f t="shared" ref="E24:F32" si="2">IF(C24="","",AVERAGE(C13:C24))</f>
        <v/>
      </c>
      <c r="F24" s="95" t="str">
        <f t="shared" si="2"/>
        <v/>
      </c>
      <c r="G24" s="94" t="str">
        <f t="shared" ref="G24:H26" si="3">IF(E24="","",SUM(C13:C24))</f>
        <v/>
      </c>
      <c r="H24" s="95" t="str">
        <f t="shared" si="3"/>
        <v/>
      </c>
      <c r="I24" s="96"/>
      <c r="J24" s="97"/>
    </row>
    <row r="25" spans="1:10" ht="15" hidden="1">
      <c r="A25" s="92"/>
      <c r="B25" s="93"/>
      <c r="C25" s="89"/>
      <c r="D25" s="107"/>
      <c r="E25" s="94" t="str">
        <f t="shared" si="2"/>
        <v/>
      </c>
      <c r="F25" s="95" t="str">
        <f t="shared" si="2"/>
        <v/>
      </c>
      <c r="G25" s="94" t="str">
        <f t="shared" si="3"/>
        <v/>
      </c>
      <c r="H25" s="95" t="str">
        <f t="shared" si="3"/>
        <v/>
      </c>
      <c r="I25" s="96"/>
      <c r="J25" s="97"/>
    </row>
    <row r="26" spans="1:10" ht="15" hidden="1">
      <c r="A26" s="92"/>
      <c r="B26" s="93"/>
      <c r="C26" s="89"/>
      <c r="D26" s="107"/>
      <c r="E26" s="94" t="str">
        <f t="shared" si="2"/>
        <v/>
      </c>
      <c r="F26" s="95" t="str">
        <f t="shared" si="2"/>
        <v/>
      </c>
      <c r="G26" s="94" t="str">
        <f t="shared" si="3"/>
        <v/>
      </c>
      <c r="H26" s="95" t="str">
        <f t="shared" si="3"/>
        <v/>
      </c>
      <c r="I26" s="96"/>
      <c r="J26" s="97"/>
    </row>
    <row r="27" spans="1:10" ht="15.75" hidden="1" thickBot="1">
      <c r="A27" s="124"/>
      <c r="B27" s="108"/>
      <c r="C27" s="118"/>
      <c r="D27" s="119"/>
      <c r="E27" s="120" t="str">
        <f t="shared" si="2"/>
        <v/>
      </c>
      <c r="F27" s="121" t="str">
        <f t="shared" si="2"/>
        <v/>
      </c>
      <c r="G27" s="122" t="str">
        <f t="shared" ref="G27:H29" si="4">IF(E27="","",SUM(C16:C27))</f>
        <v/>
      </c>
      <c r="H27" s="121" t="str">
        <f t="shared" si="4"/>
        <v/>
      </c>
      <c r="I27" s="120">
        <f>SUM(C16:C27)</f>
        <v>0</v>
      </c>
      <c r="J27" s="123">
        <f>SUM(D16:D27)</f>
        <v>0</v>
      </c>
    </row>
    <row r="28" spans="1:10" ht="15" hidden="1">
      <c r="A28" s="103"/>
      <c r="B28" s="265">
        <v>38718</v>
      </c>
      <c r="C28" s="105"/>
      <c r="D28" s="106"/>
      <c r="E28" s="110" t="str">
        <f t="shared" si="2"/>
        <v/>
      </c>
      <c r="F28" s="111" t="str">
        <f t="shared" si="2"/>
        <v/>
      </c>
      <c r="G28" s="110" t="str">
        <f t="shared" si="4"/>
        <v/>
      </c>
      <c r="H28" s="111" t="str">
        <f t="shared" si="4"/>
        <v/>
      </c>
      <c r="I28" s="114"/>
      <c r="J28" s="115"/>
    </row>
    <row r="29" spans="1:10" ht="15" hidden="1">
      <c r="A29" s="92"/>
      <c r="B29" s="68">
        <v>38749</v>
      </c>
      <c r="C29" s="89"/>
      <c r="D29" s="107"/>
      <c r="E29" s="94" t="str">
        <f t="shared" si="2"/>
        <v/>
      </c>
      <c r="F29" s="95" t="str">
        <f t="shared" si="2"/>
        <v/>
      </c>
      <c r="G29" s="94" t="str">
        <f t="shared" si="4"/>
        <v/>
      </c>
      <c r="H29" s="95" t="str">
        <f t="shared" si="4"/>
        <v/>
      </c>
      <c r="I29" s="96"/>
      <c r="J29" s="97"/>
    </row>
    <row r="30" spans="1:10" ht="15" hidden="1">
      <c r="A30" s="92"/>
      <c r="B30" s="68">
        <v>38777</v>
      </c>
      <c r="C30" s="89"/>
      <c r="D30" s="107"/>
      <c r="E30" s="94" t="str">
        <f t="shared" si="2"/>
        <v/>
      </c>
      <c r="F30" s="95" t="str">
        <f t="shared" si="2"/>
        <v/>
      </c>
      <c r="G30" s="94" t="str">
        <f t="shared" ref="G30:H38" si="5">IF(E30="","",SUM(C19:C30))</f>
        <v/>
      </c>
      <c r="H30" s="95" t="str">
        <f t="shared" si="5"/>
        <v/>
      </c>
      <c r="I30" s="96"/>
      <c r="J30" s="97"/>
    </row>
    <row r="31" spans="1:10" ht="15" hidden="1">
      <c r="A31" s="92"/>
      <c r="B31" s="68">
        <v>38808</v>
      </c>
      <c r="C31" s="89"/>
      <c r="D31" s="107"/>
      <c r="E31" s="94" t="str">
        <f t="shared" si="2"/>
        <v/>
      </c>
      <c r="F31" s="95" t="str">
        <f t="shared" si="2"/>
        <v/>
      </c>
      <c r="G31" s="94" t="str">
        <f t="shared" si="5"/>
        <v/>
      </c>
      <c r="H31" s="95" t="str">
        <f t="shared" si="5"/>
        <v/>
      </c>
      <c r="I31" s="96"/>
      <c r="J31" s="97"/>
    </row>
    <row r="32" spans="1:10" ht="15" hidden="1">
      <c r="A32" s="92"/>
      <c r="B32" s="68">
        <v>38838</v>
      </c>
      <c r="C32" s="89"/>
      <c r="D32" s="107"/>
      <c r="E32" s="94" t="str">
        <f t="shared" si="2"/>
        <v/>
      </c>
      <c r="F32" s="95" t="str">
        <f t="shared" si="2"/>
        <v/>
      </c>
      <c r="G32" s="94" t="str">
        <f t="shared" si="5"/>
        <v/>
      </c>
      <c r="H32" s="95" t="str">
        <f t="shared" si="5"/>
        <v/>
      </c>
      <c r="I32" s="96"/>
      <c r="J32" s="97"/>
    </row>
    <row r="33" spans="1:14" ht="15" hidden="1">
      <c r="A33" s="92"/>
      <c r="B33" s="68">
        <v>38869</v>
      </c>
      <c r="C33" s="89"/>
      <c r="D33" s="107"/>
      <c r="E33" s="94" t="str">
        <f t="shared" ref="E33:F48" si="6">IF(C33="","",AVERAGE(C22:C33))</f>
        <v/>
      </c>
      <c r="F33" s="95" t="str">
        <f t="shared" si="6"/>
        <v/>
      </c>
      <c r="G33" s="94" t="str">
        <f t="shared" si="5"/>
        <v/>
      </c>
      <c r="H33" s="95" t="str">
        <f t="shared" si="5"/>
        <v/>
      </c>
      <c r="I33" s="96"/>
      <c r="J33" s="97"/>
    </row>
    <row r="34" spans="1:14" ht="15" hidden="1">
      <c r="A34" s="92"/>
      <c r="B34" s="68">
        <v>38899</v>
      </c>
      <c r="C34" s="89"/>
      <c r="D34" s="107"/>
      <c r="E34" s="94" t="str">
        <f t="shared" si="6"/>
        <v/>
      </c>
      <c r="F34" s="95" t="str">
        <f t="shared" si="6"/>
        <v/>
      </c>
      <c r="G34" s="94" t="str">
        <f t="shared" si="5"/>
        <v/>
      </c>
      <c r="H34" s="95" t="str">
        <f t="shared" si="5"/>
        <v/>
      </c>
      <c r="I34" s="96"/>
      <c r="J34" s="97"/>
    </row>
    <row r="35" spans="1:14" ht="15" hidden="1">
      <c r="A35" s="92"/>
      <c r="B35" s="68">
        <v>38930</v>
      </c>
      <c r="C35" s="89"/>
      <c r="D35" s="107"/>
      <c r="E35" s="94" t="str">
        <f t="shared" si="6"/>
        <v/>
      </c>
      <c r="F35" s="95" t="str">
        <f t="shared" si="6"/>
        <v/>
      </c>
      <c r="G35" s="94" t="str">
        <f t="shared" si="5"/>
        <v/>
      </c>
      <c r="H35" s="95" t="str">
        <f t="shared" si="5"/>
        <v/>
      </c>
      <c r="I35" s="96"/>
      <c r="J35" s="97"/>
    </row>
    <row r="36" spans="1:14" ht="15" hidden="1">
      <c r="A36" s="92"/>
      <c r="B36" s="68">
        <v>38961</v>
      </c>
      <c r="C36" s="89"/>
      <c r="D36" s="107"/>
      <c r="E36" s="94" t="str">
        <f t="shared" si="6"/>
        <v/>
      </c>
      <c r="F36" s="95" t="str">
        <f t="shared" si="6"/>
        <v/>
      </c>
      <c r="G36" s="94" t="str">
        <f t="shared" si="5"/>
        <v/>
      </c>
      <c r="H36" s="95" t="str">
        <f t="shared" si="5"/>
        <v/>
      </c>
      <c r="I36" s="96"/>
      <c r="J36" s="97"/>
    </row>
    <row r="37" spans="1:14" ht="15" hidden="1">
      <c r="A37" s="92"/>
      <c r="B37" s="68">
        <v>38991</v>
      </c>
      <c r="C37" s="89"/>
      <c r="D37" s="107"/>
      <c r="E37" s="94" t="str">
        <f t="shared" si="6"/>
        <v/>
      </c>
      <c r="F37" s="95" t="str">
        <f t="shared" si="6"/>
        <v/>
      </c>
      <c r="G37" s="94" t="str">
        <f t="shared" si="5"/>
        <v/>
      </c>
      <c r="H37" s="95" t="str">
        <f t="shared" si="5"/>
        <v/>
      </c>
      <c r="I37" s="96"/>
      <c r="J37" s="97"/>
    </row>
    <row r="38" spans="1:14" ht="15" hidden="1">
      <c r="A38" s="92"/>
      <c r="B38" s="68">
        <v>39022</v>
      </c>
      <c r="C38" s="89"/>
      <c r="D38" s="107"/>
      <c r="E38" s="94" t="str">
        <f t="shared" si="6"/>
        <v/>
      </c>
      <c r="F38" s="95" t="str">
        <f t="shared" si="6"/>
        <v/>
      </c>
      <c r="G38" s="94" t="str">
        <f t="shared" si="5"/>
        <v/>
      </c>
      <c r="H38" s="95" t="str">
        <f t="shared" si="5"/>
        <v/>
      </c>
      <c r="I38" s="96"/>
      <c r="J38" s="97"/>
    </row>
    <row r="39" spans="1:14" ht="15.75" hidden="1" thickBot="1">
      <c r="A39" s="124"/>
      <c r="B39" s="69">
        <v>39052</v>
      </c>
      <c r="C39" s="118"/>
      <c r="D39" s="119"/>
      <c r="E39" s="120" t="str">
        <f t="shared" si="6"/>
        <v/>
      </c>
      <c r="F39" s="121" t="str">
        <f t="shared" si="6"/>
        <v/>
      </c>
      <c r="G39" s="122" t="str">
        <f t="shared" ref="G39:H41" si="7">IF(E39="","",SUM(C28:C39))</f>
        <v/>
      </c>
      <c r="H39" s="121" t="str">
        <f t="shared" si="7"/>
        <v/>
      </c>
      <c r="I39" s="120">
        <f>SUM(C28:C39)</f>
        <v>0</v>
      </c>
      <c r="J39" s="123">
        <f>SUM(D28:D39)</f>
        <v>0</v>
      </c>
    </row>
    <row r="40" spans="1:14">
      <c r="A40" s="109"/>
      <c r="B40" s="265">
        <v>39083</v>
      </c>
      <c r="C40" s="446">
        <f>SUM('Ink Supplier #1:Misc8'!C40)</f>
        <v>0</v>
      </c>
      <c r="D40" s="447">
        <f>SUM('Ink Supplier #1:Misc8'!D40)</f>
        <v>0</v>
      </c>
      <c r="E40" s="436">
        <f t="shared" si="6"/>
        <v>0</v>
      </c>
      <c r="F40" s="437">
        <f t="shared" si="6"/>
        <v>0</v>
      </c>
      <c r="G40" s="436">
        <f t="shared" si="7"/>
        <v>0</v>
      </c>
      <c r="H40" s="437">
        <f t="shared" si="7"/>
        <v>0</v>
      </c>
      <c r="I40" s="436"/>
      <c r="J40" s="438"/>
      <c r="L40" s="300"/>
      <c r="M40" s="300"/>
    </row>
    <row r="41" spans="1:14">
      <c r="A41" s="99"/>
      <c r="B41" s="68">
        <v>39114</v>
      </c>
      <c r="C41" s="448">
        <f>SUM('Ink Supplier #1:Misc8'!C41)</f>
        <v>0</v>
      </c>
      <c r="D41" s="449">
        <f>SUM('Ink Supplier #1:Misc8'!D41)</f>
        <v>0</v>
      </c>
      <c r="E41" s="439">
        <f t="shared" si="6"/>
        <v>0</v>
      </c>
      <c r="F41" s="440">
        <f t="shared" si="6"/>
        <v>0</v>
      </c>
      <c r="G41" s="439">
        <f t="shared" si="7"/>
        <v>0</v>
      </c>
      <c r="H41" s="440">
        <f t="shared" si="7"/>
        <v>0</v>
      </c>
      <c r="I41" s="439"/>
      <c r="J41" s="441"/>
      <c r="L41" s="300"/>
      <c r="M41" s="300"/>
    </row>
    <row r="42" spans="1:14">
      <c r="A42" s="99"/>
      <c r="B42" s="68">
        <v>39142</v>
      </c>
      <c r="C42" s="448">
        <f>SUM('Ink Supplier #1:Misc8'!C42)</f>
        <v>0</v>
      </c>
      <c r="D42" s="449">
        <f>SUM('Ink Supplier #1:Misc8'!D42)</f>
        <v>0</v>
      </c>
      <c r="E42" s="439">
        <f t="shared" si="6"/>
        <v>0</v>
      </c>
      <c r="F42" s="440">
        <f t="shared" si="6"/>
        <v>0</v>
      </c>
      <c r="G42" s="439">
        <f t="shared" ref="G42:H50" si="8">IF(E42="","",SUM(C31:C42))</f>
        <v>0</v>
      </c>
      <c r="H42" s="440">
        <f t="shared" si="8"/>
        <v>0</v>
      </c>
      <c r="I42" s="439"/>
      <c r="J42" s="441"/>
      <c r="L42" s="300"/>
      <c r="M42" s="300"/>
      <c r="N42" s="300"/>
    </row>
    <row r="43" spans="1:14">
      <c r="A43" s="99"/>
      <c r="B43" s="68">
        <v>39173</v>
      </c>
      <c r="C43" s="448">
        <f>SUM('Ink Supplier #1:Misc8'!C43)</f>
        <v>0</v>
      </c>
      <c r="D43" s="449">
        <f>SUM('Ink Supplier #1:Misc8'!D43)</f>
        <v>0</v>
      </c>
      <c r="E43" s="439">
        <f t="shared" si="6"/>
        <v>0</v>
      </c>
      <c r="F43" s="440">
        <f t="shared" si="6"/>
        <v>0</v>
      </c>
      <c r="G43" s="439">
        <f t="shared" si="8"/>
        <v>0</v>
      </c>
      <c r="H43" s="440">
        <f t="shared" si="8"/>
        <v>0</v>
      </c>
      <c r="I43" s="439"/>
      <c r="J43" s="441"/>
      <c r="L43" s="300"/>
      <c r="M43" s="300"/>
      <c r="N43" s="300"/>
    </row>
    <row r="44" spans="1:14">
      <c r="A44" s="99"/>
      <c r="B44" s="68">
        <v>39203</v>
      </c>
      <c r="C44" s="448">
        <f>SUM('Ink Supplier #1:Misc8'!C44)</f>
        <v>0</v>
      </c>
      <c r="D44" s="449">
        <f>SUM('Ink Supplier #1:Misc8'!D44)</f>
        <v>0</v>
      </c>
      <c r="E44" s="439">
        <f t="shared" si="6"/>
        <v>0</v>
      </c>
      <c r="F44" s="440">
        <f t="shared" si="6"/>
        <v>0</v>
      </c>
      <c r="G44" s="439">
        <f t="shared" si="8"/>
        <v>0</v>
      </c>
      <c r="H44" s="440">
        <f t="shared" si="8"/>
        <v>0</v>
      </c>
      <c r="I44" s="439"/>
      <c r="J44" s="441"/>
      <c r="L44" s="300"/>
      <c r="M44" s="300"/>
      <c r="N44" s="300"/>
    </row>
    <row r="45" spans="1:14">
      <c r="A45" s="99"/>
      <c r="B45" s="68">
        <v>39234</v>
      </c>
      <c r="C45" s="448">
        <f>SUM('Ink Supplier #1:Misc8'!C45)</f>
        <v>0</v>
      </c>
      <c r="D45" s="449">
        <f>SUM('Ink Supplier #1:Misc8'!D45)</f>
        <v>0</v>
      </c>
      <c r="E45" s="439">
        <f t="shared" si="6"/>
        <v>0</v>
      </c>
      <c r="F45" s="440">
        <f t="shared" si="6"/>
        <v>0</v>
      </c>
      <c r="G45" s="439">
        <f t="shared" si="8"/>
        <v>0</v>
      </c>
      <c r="H45" s="440">
        <f t="shared" si="8"/>
        <v>0</v>
      </c>
      <c r="I45" s="439"/>
      <c r="J45" s="441"/>
      <c r="L45" s="300"/>
      <c r="M45" s="300"/>
      <c r="N45" s="300"/>
    </row>
    <row r="46" spans="1:14">
      <c r="A46" s="99"/>
      <c r="B46" s="68">
        <v>39264</v>
      </c>
      <c r="C46" s="448">
        <f>SUM('Ink Supplier #1:Misc8'!C46)</f>
        <v>0</v>
      </c>
      <c r="D46" s="449">
        <f>SUM('Ink Supplier #1:Misc8'!D46)</f>
        <v>0</v>
      </c>
      <c r="E46" s="439">
        <f t="shared" si="6"/>
        <v>0</v>
      </c>
      <c r="F46" s="440">
        <f t="shared" si="6"/>
        <v>0</v>
      </c>
      <c r="G46" s="439">
        <f t="shared" si="8"/>
        <v>0</v>
      </c>
      <c r="H46" s="440">
        <f t="shared" si="8"/>
        <v>0</v>
      </c>
      <c r="I46" s="439"/>
      <c r="J46" s="441"/>
      <c r="L46" s="300"/>
      <c r="M46" s="300"/>
      <c r="N46" s="300"/>
    </row>
    <row r="47" spans="1:14">
      <c r="A47" s="99"/>
      <c r="B47" s="68">
        <v>39295</v>
      </c>
      <c r="C47" s="448">
        <f>SUM('Ink Supplier #1:Misc8'!C47)</f>
        <v>0</v>
      </c>
      <c r="D47" s="449">
        <f>SUM('Ink Supplier #1:Misc8'!D47)</f>
        <v>0</v>
      </c>
      <c r="E47" s="439">
        <f t="shared" si="6"/>
        <v>0</v>
      </c>
      <c r="F47" s="440">
        <f t="shared" si="6"/>
        <v>0</v>
      </c>
      <c r="G47" s="439">
        <f t="shared" si="8"/>
        <v>0</v>
      </c>
      <c r="H47" s="440">
        <f t="shared" si="8"/>
        <v>0</v>
      </c>
      <c r="I47" s="439"/>
      <c r="J47" s="441"/>
      <c r="L47" s="300"/>
      <c r="M47" s="300"/>
      <c r="N47" s="300"/>
    </row>
    <row r="48" spans="1:14">
      <c r="A48" s="99"/>
      <c r="B48" s="68">
        <v>39326</v>
      </c>
      <c r="C48" s="448">
        <f>SUM('Ink Supplier #1:Misc8'!C48)</f>
        <v>0</v>
      </c>
      <c r="D48" s="449">
        <f>SUM('Ink Supplier #1:Misc8'!D48)</f>
        <v>0</v>
      </c>
      <c r="E48" s="439">
        <f t="shared" si="6"/>
        <v>0</v>
      </c>
      <c r="F48" s="440">
        <f t="shared" si="6"/>
        <v>0</v>
      </c>
      <c r="G48" s="439">
        <f t="shared" si="8"/>
        <v>0</v>
      </c>
      <c r="H48" s="440">
        <f t="shared" si="8"/>
        <v>0</v>
      </c>
      <c r="I48" s="439"/>
      <c r="J48" s="441"/>
      <c r="L48" s="300"/>
      <c r="M48" s="300"/>
      <c r="N48" s="300"/>
    </row>
    <row r="49" spans="1:14">
      <c r="A49" s="99"/>
      <c r="B49" s="68">
        <v>39356</v>
      </c>
      <c r="C49" s="448">
        <f>SUM('Ink Supplier #1:Misc8'!C49)</f>
        <v>0</v>
      </c>
      <c r="D49" s="449">
        <f>SUM('Ink Supplier #1:Misc8'!D49)</f>
        <v>0</v>
      </c>
      <c r="E49" s="439">
        <f t="shared" ref="E49:F61" si="9">IF(C49="","",AVERAGE(C38:C49))</f>
        <v>0</v>
      </c>
      <c r="F49" s="440">
        <f t="shared" si="9"/>
        <v>0</v>
      </c>
      <c r="G49" s="439">
        <f t="shared" si="8"/>
        <v>0</v>
      </c>
      <c r="H49" s="440">
        <f t="shared" si="8"/>
        <v>0</v>
      </c>
      <c r="I49" s="439"/>
      <c r="J49" s="441"/>
      <c r="L49" s="300"/>
      <c r="M49" s="300"/>
      <c r="N49" s="300"/>
    </row>
    <row r="50" spans="1:14">
      <c r="A50" s="99"/>
      <c r="B50" s="68">
        <v>39387</v>
      </c>
      <c r="C50" s="448">
        <f>SUM('Ink Supplier #1:Misc8'!C50)</f>
        <v>0</v>
      </c>
      <c r="D50" s="449">
        <f>SUM('Ink Supplier #1:Misc8'!D50)</f>
        <v>0</v>
      </c>
      <c r="E50" s="439">
        <f t="shared" si="9"/>
        <v>0</v>
      </c>
      <c r="F50" s="440">
        <f t="shared" si="9"/>
        <v>0</v>
      </c>
      <c r="G50" s="439">
        <f t="shared" si="8"/>
        <v>0</v>
      </c>
      <c r="H50" s="440">
        <f t="shared" si="8"/>
        <v>0</v>
      </c>
      <c r="I50" s="439"/>
      <c r="J50" s="441"/>
      <c r="L50" s="300"/>
      <c r="M50" s="300"/>
      <c r="N50" s="300"/>
    </row>
    <row r="51" spans="1:14" ht="13.5" thickBot="1">
      <c r="A51" s="99"/>
      <c r="B51" s="69">
        <v>39417</v>
      </c>
      <c r="C51" s="450">
        <f>SUM('Ink Supplier #1:Misc8'!C51)</f>
        <v>0</v>
      </c>
      <c r="D51" s="451">
        <f>SUM('Ink Supplier #1:Misc8'!D51)</f>
        <v>0</v>
      </c>
      <c r="E51" s="442">
        <f t="shared" si="9"/>
        <v>0</v>
      </c>
      <c r="F51" s="443">
        <f t="shared" si="9"/>
        <v>0</v>
      </c>
      <c r="G51" s="444">
        <f t="shared" ref="G51:H53" si="10">IF(E51="","",SUM(C40:C51))</f>
        <v>0</v>
      </c>
      <c r="H51" s="443">
        <f t="shared" si="10"/>
        <v>0</v>
      </c>
      <c r="I51" s="442">
        <f>SUM(C40:C51)</f>
        <v>0</v>
      </c>
      <c r="J51" s="445">
        <f>SUM(D40:D51)</f>
        <v>0</v>
      </c>
      <c r="L51" s="300"/>
      <c r="M51" s="300"/>
      <c r="N51" s="300"/>
    </row>
    <row r="52" spans="1:14">
      <c r="A52" s="109"/>
      <c r="B52" s="265">
        <v>39448</v>
      </c>
      <c r="C52" s="446">
        <f>SUM('Ink Supplier #1:Misc8'!C52)</f>
        <v>0</v>
      </c>
      <c r="D52" s="447">
        <f>SUM('Ink Supplier #1:Misc8'!D52)</f>
        <v>0</v>
      </c>
      <c r="E52" s="436">
        <f t="shared" si="9"/>
        <v>0</v>
      </c>
      <c r="F52" s="437">
        <f t="shared" si="9"/>
        <v>0</v>
      </c>
      <c r="G52" s="436">
        <f t="shared" si="10"/>
        <v>0</v>
      </c>
      <c r="H52" s="437">
        <f t="shared" si="10"/>
        <v>0</v>
      </c>
      <c r="I52" s="436"/>
      <c r="J52" s="438"/>
      <c r="L52" s="300"/>
      <c r="M52" s="300"/>
      <c r="N52" s="300"/>
    </row>
    <row r="53" spans="1:14">
      <c r="A53" s="99"/>
      <c r="B53" s="68">
        <v>39479</v>
      </c>
      <c r="C53" s="448">
        <f>SUM('Ink Supplier #1:Misc8'!C53)</f>
        <v>0</v>
      </c>
      <c r="D53" s="449">
        <f>SUM('Ink Supplier #1:Misc8'!D53)</f>
        <v>0</v>
      </c>
      <c r="E53" s="439">
        <f t="shared" si="9"/>
        <v>0</v>
      </c>
      <c r="F53" s="440">
        <f t="shared" si="9"/>
        <v>0</v>
      </c>
      <c r="G53" s="439">
        <f t="shared" si="10"/>
        <v>0</v>
      </c>
      <c r="H53" s="440">
        <f t="shared" si="10"/>
        <v>0</v>
      </c>
      <c r="I53" s="439"/>
      <c r="J53" s="441"/>
      <c r="L53" s="300"/>
      <c r="M53" s="300"/>
      <c r="N53" s="300"/>
    </row>
    <row r="54" spans="1:14">
      <c r="A54" s="99"/>
      <c r="B54" s="68">
        <v>39508</v>
      </c>
      <c r="C54" s="448">
        <f>SUM('Ink Supplier #1:Misc8'!C54)</f>
        <v>0</v>
      </c>
      <c r="D54" s="449">
        <f>SUM('Ink Supplier #1:Misc8'!D54)</f>
        <v>0</v>
      </c>
      <c r="E54" s="439">
        <f t="shared" si="9"/>
        <v>0</v>
      </c>
      <c r="F54" s="440">
        <f t="shared" si="9"/>
        <v>0</v>
      </c>
      <c r="G54" s="439">
        <f t="shared" ref="G54:H62" si="11">IF(E54="","",SUM(C43:C54))</f>
        <v>0</v>
      </c>
      <c r="H54" s="440">
        <f t="shared" si="11"/>
        <v>0</v>
      </c>
      <c r="I54" s="439"/>
      <c r="J54" s="441"/>
      <c r="L54" s="300"/>
      <c r="M54" s="300"/>
      <c r="N54" s="300"/>
    </row>
    <row r="55" spans="1:14">
      <c r="A55" s="99"/>
      <c r="B55" s="68">
        <v>39539</v>
      </c>
      <c r="C55" s="448">
        <f>SUM('Ink Supplier #1:Misc8'!C55)</f>
        <v>0</v>
      </c>
      <c r="D55" s="449">
        <f>SUM('Ink Supplier #1:Misc8'!D55)</f>
        <v>0</v>
      </c>
      <c r="E55" s="439">
        <f t="shared" si="9"/>
        <v>0</v>
      </c>
      <c r="F55" s="440">
        <f t="shared" si="9"/>
        <v>0</v>
      </c>
      <c r="G55" s="439">
        <f t="shared" si="11"/>
        <v>0</v>
      </c>
      <c r="H55" s="440">
        <f t="shared" si="11"/>
        <v>0</v>
      </c>
      <c r="I55" s="439"/>
      <c r="J55" s="441"/>
      <c r="L55" s="300"/>
      <c r="M55" s="300"/>
      <c r="N55" s="300"/>
    </row>
    <row r="56" spans="1:14">
      <c r="A56" s="99"/>
      <c r="B56" s="68">
        <v>39569</v>
      </c>
      <c r="C56" s="448">
        <f>SUM('Ink Supplier #1:Misc8'!C56)</f>
        <v>0</v>
      </c>
      <c r="D56" s="449">
        <f>SUM('Ink Supplier #1:Misc8'!D56)</f>
        <v>0</v>
      </c>
      <c r="E56" s="439">
        <f t="shared" si="9"/>
        <v>0</v>
      </c>
      <c r="F56" s="440">
        <f t="shared" si="9"/>
        <v>0</v>
      </c>
      <c r="G56" s="439">
        <f t="shared" si="11"/>
        <v>0</v>
      </c>
      <c r="H56" s="440">
        <f t="shared" si="11"/>
        <v>0</v>
      </c>
      <c r="I56" s="439"/>
      <c r="J56" s="441"/>
      <c r="L56" s="300"/>
      <c r="M56" s="300"/>
      <c r="N56" s="300"/>
    </row>
    <row r="57" spans="1:14">
      <c r="A57" s="99"/>
      <c r="B57" s="68">
        <v>39600</v>
      </c>
      <c r="C57" s="448">
        <f>SUM('Ink Supplier #1:Misc8'!C57)</f>
        <v>0</v>
      </c>
      <c r="D57" s="449">
        <f>SUM('Ink Supplier #1:Misc8'!D57)</f>
        <v>0</v>
      </c>
      <c r="E57" s="439">
        <f t="shared" si="9"/>
        <v>0</v>
      </c>
      <c r="F57" s="440">
        <f t="shared" si="9"/>
        <v>0</v>
      </c>
      <c r="G57" s="439">
        <f t="shared" si="11"/>
        <v>0</v>
      </c>
      <c r="H57" s="440">
        <f t="shared" si="11"/>
        <v>0</v>
      </c>
      <c r="I57" s="439"/>
      <c r="J57" s="441"/>
      <c r="L57" s="300"/>
      <c r="M57" s="300"/>
      <c r="N57" s="300"/>
    </row>
    <row r="58" spans="1:14">
      <c r="A58" s="99"/>
      <c r="B58" s="68">
        <v>39630</v>
      </c>
      <c r="C58" s="448">
        <f>SUM('Ink Supplier #1:Misc8'!C58)</f>
        <v>0</v>
      </c>
      <c r="D58" s="449">
        <f>SUM('Ink Supplier #1:Misc8'!D58)</f>
        <v>0</v>
      </c>
      <c r="E58" s="439">
        <f t="shared" si="9"/>
        <v>0</v>
      </c>
      <c r="F58" s="440">
        <f t="shared" si="9"/>
        <v>0</v>
      </c>
      <c r="G58" s="439">
        <f t="shared" si="11"/>
        <v>0</v>
      </c>
      <c r="H58" s="440">
        <f t="shared" si="11"/>
        <v>0</v>
      </c>
      <c r="I58" s="439"/>
      <c r="J58" s="441"/>
      <c r="L58" s="300"/>
      <c r="M58" s="300"/>
      <c r="N58" s="300"/>
    </row>
    <row r="59" spans="1:14">
      <c r="A59" s="99"/>
      <c r="B59" s="68">
        <v>39661</v>
      </c>
      <c r="C59" s="448">
        <f>SUM('Ink Supplier #1:Misc8'!C59)</f>
        <v>0</v>
      </c>
      <c r="D59" s="449">
        <f>SUM('Ink Supplier #1:Misc8'!D59)</f>
        <v>0</v>
      </c>
      <c r="E59" s="439">
        <f t="shared" si="9"/>
        <v>0</v>
      </c>
      <c r="F59" s="440">
        <f t="shared" si="9"/>
        <v>0</v>
      </c>
      <c r="G59" s="439">
        <f t="shared" si="11"/>
        <v>0</v>
      </c>
      <c r="H59" s="440">
        <f t="shared" si="11"/>
        <v>0</v>
      </c>
      <c r="I59" s="439"/>
      <c r="J59" s="441"/>
      <c r="L59" s="300"/>
      <c r="M59" s="300"/>
      <c r="N59" s="300"/>
    </row>
    <row r="60" spans="1:14">
      <c r="A60" s="99"/>
      <c r="B60" s="68">
        <v>39692</v>
      </c>
      <c r="C60" s="448">
        <f>SUM('Ink Supplier #1:Misc8'!C60)</f>
        <v>0</v>
      </c>
      <c r="D60" s="449">
        <f>SUM('Ink Supplier #1:Misc8'!D60)</f>
        <v>0</v>
      </c>
      <c r="E60" s="439">
        <f t="shared" si="9"/>
        <v>0</v>
      </c>
      <c r="F60" s="440">
        <f t="shared" si="9"/>
        <v>0</v>
      </c>
      <c r="G60" s="439">
        <f t="shared" si="11"/>
        <v>0</v>
      </c>
      <c r="H60" s="440">
        <f t="shared" si="11"/>
        <v>0</v>
      </c>
      <c r="I60" s="439"/>
      <c r="J60" s="441"/>
      <c r="L60" s="300"/>
      <c r="M60" s="300"/>
      <c r="N60" s="300"/>
    </row>
    <row r="61" spans="1:14">
      <c r="A61" s="99"/>
      <c r="B61" s="68">
        <v>39722</v>
      </c>
      <c r="C61" s="448">
        <f>SUM('Ink Supplier #1:Misc8'!C61)</f>
        <v>0</v>
      </c>
      <c r="D61" s="449">
        <f>SUM('Ink Supplier #1:Misc8'!D61)</f>
        <v>0</v>
      </c>
      <c r="E61" s="439">
        <f t="shared" si="9"/>
        <v>0</v>
      </c>
      <c r="F61" s="440">
        <f t="shared" si="9"/>
        <v>0</v>
      </c>
      <c r="G61" s="439">
        <f t="shared" si="11"/>
        <v>0</v>
      </c>
      <c r="H61" s="440">
        <f t="shared" si="11"/>
        <v>0</v>
      </c>
      <c r="I61" s="439"/>
      <c r="J61" s="441"/>
      <c r="L61" s="300"/>
      <c r="M61" s="300"/>
      <c r="N61" s="300"/>
    </row>
    <row r="62" spans="1:14">
      <c r="A62" s="99"/>
      <c r="B62" s="68">
        <v>39753</v>
      </c>
      <c r="C62" s="448">
        <f>SUM('Ink Supplier #1:Misc8'!C62)</f>
        <v>0</v>
      </c>
      <c r="D62" s="449">
        <f>SUM('Ink Supplier #1:Misc8'!D62)</f>
        <v>0</v>
      </c>
      <c r="E62" s="439">
        <f>IF(C62="","",AVERAGE(C51:C62))</f>
        <v>0</v>
      </c>
      <c r="F62" s="440">
        <f>IF(D62="","",AVERAGE(D51:D62))</f>
        <v>0</v>
      </c>
      <c r="G62" s="439">
        <f t="shared" si="11"/>
        <v>0</v>
      </c>
      <c r="H62" s="440">
        <f t="shared" si="11"/>
        <v>0</v>
      </c>
      <c r="I62" s="439"/>
      <c r="J62" s="441"/>
      <c r="L62" s="300"/>
      <c r="M62" s="300"/>
      <c r="N62" s="300"/>
    </row>
    <row r="63" spans="1:14" ht="13.5" thickBot="1">
      <c r="A63" s="99"/>
      <c r="B63" s="69">
        <v>39783</v>
      </c>
      <c r="C63" s="450">
        <f>SUM('Ink Supplier #1:Misc8'!C63)</f>
        <v>0</v>
      </c>
      <c r="D63" s="451">
        <f>SUM('Ink Supplier #1:Misc8'!D63)</f>
        <v>0</v>
      </c>
      <c r="E63" s="442">
        <f>IF(C63="","",AVERAGE(C52:C63))</f>
        <v>0</v>
      </c>
      <c r="F63" s="443">
        <f>IF(D63="","",AVERAGE(D52:D63))</f>
        <v>0</v>
      </c>
      <c r="G63" s="444">
        <f t="shared" ref="G63:G101" si="12">IF(E63="","",SUM(C52:C63))</f>
        <v>0</v>
      </c>
      <c r="H63" s="443">
        <f t="shared" ref="H63:H101" si="13">IF(F63="","",SUM(D52:D63))</f>
        <v>0</v>
      </c>
      <c r="I63" s="442">
        <f>SUM(C52:C63)</f>
        <v>0</v>
      </c>
      <c r="J63" s="445">
        <f>SUM(D52:D63)</f>
        <v>0</v>
      </c>
      <c r="L63" s="300"/>
      <c r="M63" s="300"/>
      <c r="N63" s="300"/>
    </row>
    <row r="64" spans="1:14">
      <c r="A64" s="109"/>
      <c r="B64" s="67">
        <v>39814</v>
      </c>
      <c r="C64" s="446">
        <f>SUM('Ink Supplier #1:Misc8'!C64)</f>
        <v>0</v>
      </c>
      <c r="D64" s="447">
        <f>SUM('Ink Supplier #1:Misc8'!D64)</f>
        <v>0</v>
      </c>
      <c r="E64" s="436">
        <f t="shared" ref="E64:E111" si="14">IF(C64="","",AVERAGE(C53:C64))</f>
        <v>0</v>
      </c>
      <c r="F64" s="437">
        <f t="shared" ref="F64:F111" si="15">IF(D64="","",AVERAGE(D53:D64))</f>
        <v>0</v>
      </c>
      <c r="G64" s="436">
        <f t="shared" si="12"/>
        <v>0</v>
      </c>
      <c r="H64" s="437">
        <f t="shared" si="13"/>
        <v>0</v>
      </c>
      <c r="I64" s="436"/>
      <c r="J64" s="438"/>
      <c r="L64" s="300"/>
      <c r="M64" s="300"/>
      <c r="N64" s="300"/>
    </row>
    <row r="65" spans="1:14">
      <c r="A65" s="99"/>
      <c r="B65" s="68">
        <v>39845</v>
      </c>
      <c r="C65" s="448">
        <f>SUM('Ink Supplier #1:Misc8'!C65)</f>
        <v>0</v>
      </c>
      <c r="D65" s="449">
        <f>SUM('Ink Supplier #1:Misc8'!D65)</f>
        <v>0</v>
      </c>
      <c r="E65" s="439">
        <f t="shared" si="14"/>
        <v>0</v>
      </c>
      <c r="F65" s="440">
        <f t="shared" si="15"/>
        <v>0</v>
      </c>
      <c r="G65" s="439">
        <f t="shared" si="12"/>
        <v>0</v>
      </c>
      <c r="H65" s="440">
        <f t="shared" si="13"/>
        <v>0</v>
      </c>
      <c r="I65" s="439"/>
      <c r="J65" s="441"/>
      <c r="L65" s="300"/>
      <c r="M65" s="300"/>
      <c r="N65" s="300"/>
    </row>
    <row r="66" spans="1:14">
      <c r="A66" s="99"/>
      <c r="B66" s="68">
        <v>39873</v>
      </c>
      <c r="C66" s="448">
        <f>SUM('Ink Supplier #1:Misc8'!C66)</f>
        <v>0</v>
      </c>
      <c r="D66" s="449">
        <f>SUM('Ink Supplier #1:Misc8'!D66)</f>
        <v>0</v>
      </c>
      <c r="E66" s="439">
        <f t="shared" si="14"/>
        <v>0</v>
      </c>
      <c r="F66" s="440">
        <f t="shared" si="15"/>
        <v>0</v>
      </c>
      <c r="G66" s="439">
        <f t="shared" si="12"/>
        <v>0</v>
      </c>
      <c r="H66" s="440">
        <f t="shared" si="13"/>
        <v>0</v>
      </c>
      <c r="I66" s="439"/>
      <c r="J66" s="441"/>
      <c r="L66" s="300"/>
      <c r="M66" s="300"/>
      <c r="N66" s="300"/>
    </row>
    <row r="67" spans="1:14">
      <c r="A67" s="99"/>
      <c r="B67" s="68">
        <v>39904</v>
      </c>
      <c r="C67" s="448">
        <f>SUM('Ink Supplier #1:Misc8'!C67)</f>
        <v>0</v>
      </c>
      <c r="D67" s="449">
        <f>SUM('Ink Supplier #1:Misc8'!D67)</f>
        <v>0</v>
      </c>
      <c r="E67" s="439">
        <f t="shared" si="14"/>
        <v>0</v>
      </c>
      <c r="F67" s="440">
        <f t="shared" si="15"/>
        <v>0</v>
      </c>
      <c r="G67" s="439">
        <f t="shared" si="12"/>
        <v>0</v>
      </c>
      <c r="H67" s="440">
        <f t="shared" si="13"/>
        <v>0</v>
      </c>
      <c r="I67" s="439"/>
      <c r="J67" s="441"/>
      <c r="L67" s="300"/>
      <c r="M67" s="300"/>
      <c r="N67" s="300"/>
    </row>
    <row r="68" spans="1:14">
      <c r="A68" s="99"/>
      <c r="B68" s="68">
        <v>39934</v>
      </c>
      <c r="C68" s="448">
        <f>SUM('Ink Supplier #1:Misc8'!C68)</f>
        <v>0</v>
      </c>
      <c r="D68" s="449">
        <f>SUM('Ink Supplier #1:Misc8'!D68)</f>
        <v>0</v>
      </c>
      <c r="E68" s="439">
        <f t="shared" si="14"/>
        <v>0</v>
      </c>
      <c r="F68" s="440">
        <f t="shared" si="15"/>
        <v>0</v>
      </c>
      <c r="G68" s="439">
        <f t="shared" si="12"/>
        <v>0</v>
      </c>
      <c r="H68" s="440">
        <f t="shared" si="13"/>
        <v>0</v>
      </c>
      <c r="I68" s="439"/>
      <c r="J68" s="441"/>
      <c r="L68" s="300"/>
      <c r="M68" s="300"/>
      <c r="N68" s="300"/>
    </row>
    <row r="69" spans="1:14">
      <c r="A69" s="99"/>
      <c r="B69" s="68">
        <v>39965</v>
      </c>
      <c r="C69" s="448">
        <f>SUM('Ink Supplier #1:Misc8'!C69)</f>
        <v>0</v>
      </c>
      <c r="D69" s="449">
        <f>SUM('Ink Supplier #1:Misc8'!D69)</f>
        <v>0</v>
      </c>
      <c r="E69" s="439">
        <f t="shared" si="14"/>
        <v>0</v>
      </c>
      <c r="F69" s="440">
        <f t="shared" si="15"/>
        <v>0</v>
      </c>
      <c r="G69" s="439">
        <f t="shared" si="12"/>
        <v>0</v>
      </c>
      <c r="H69" s="440">
        <f t="shared" si="13"/>
        <v>0</v>
      </c>
      <c r="I69" s="439"/>
      <c r="J69" s="441"/>
      <c r="L69" s="300"/>
      <c r="M69" s="300"/>
      <c r="N69" s="300"/>
    </row>
    <row r="70" spans="1:14">
      <c r="A70" s="99"/>
      <c r="B70" s="68">
        <v>39995</v>
      </c>
      <c r="C70" s="448">
        <f>SUM('Ink Supplier #1:Misc8'!C70)</f>
        <v>0</v>
      </c>
      <c r="D70" s="449">
        <f>SUM('Ink Supplier #1:Misc8'!D70)</f>
        <v>0</v>
      </c>
      <c r="E70" s="439">
        <f t="shared" si="14"/>
        <v>0</v>
      </c>
      <c r="F70" s="440">
        <f t="shared" si="15"/>
        <v>0</v>
      </c>
      <c r="G70" s="439">
        <f t="shared" si="12"/>
        <v>0</v>
      </c>
      <c r="H70" s="440">
        <f t="shared" si="13"/>
        <v>0</v>
      </c>
      <c r="I70" s="439"/>
      <c r="J70" s="441"/>
      <c r="L70" s="300"/>
      <c r="M70" s="300"/>
      <c r="N70" s="300"/>
    </row>
    <row r="71" spans="1:14">
      <c r="A71" s="99"/>
      <c r="B71" s="68">
        <v>40026</v>
      </c>
      <c r="C71" s="448">
        <f>SUM('Ink Supplier #1:Misc8'!C71)</f>
        <v>0</v>
      </c>
      <c r="D71" s="449">
        <f>SUM('Ink Supplier #1:Misc8'!D71)</f>
        <v>0</v>
      </c>
      <c r="E71" s="439">
        <f t="shared" si="14"/>
        <v>0</v>
      </c>
      <c r="F71" s="440">
        <f t="shared" si="15"/>
        <v>0</v>
      </c>
      <c r="G71" s="439">
        <f t="shared" si="12"/>
        <v>0</v>
      </c>
      <c r="H71" s="440">
        <f t="shared" si="13"/>
        <v>0</v>
      </c>
      <c r="I71" s="439"/>
      <c r="J71" s="441"/>
      <c r="L71" s="300"/>
      <c r="M71" s="300"/>
      <c r="N71" s="300"/>
    </row>
    <row r="72" spans="1:14">
      <c r="A72" s="99"/>
      <c r="B72" s="68">
        <v>40057</v>
      </c>
      <c r="C72" s="448">
        <f>SUM('Ink Supplier #1:Misc8'!C72)</f>
        <v>0</v>
      </c>
      <c r="D72" s="449">
        <f>SUM('Ink Supplier #1:Misc8'!D72)</f>
        <v>0</v>
      </c>
      <c r="E72" s="439">
        <f t="shared" si="14"/>
        <v>0</v>
      </c>
      <c r="F72" s="440">
        <f t="shared" si="15"/>
        <v>0</v>
      </c>
      <c r="G72" s="439">
        <f t="shared" si="12"/>
        <v>0</v>
      </c>
      <c r="H72" s="440">
        <f t="shared" si="13"/>
        <v>0</v>
      </c>
      <c r="I72" s="439"/>
      <c r="J72" s="441"/>
      <c r="L72" s="300"/>
      <c r="M72" s="300"/>
      <c r="N72" s="300"/>
    </row>
    <row r="73" spans="1:14">
      <c r="A73" s="99"/>
      <c r="B73" s="68">
        <v>40087</v>
      </c>
      <c r="C73" s="448">
        <f>SUM('Ink Supplier #1:Misc8'!C73)</f>
        <v>0</v>
      </c>
      <c r="D73" s="449">
        <f>SUM('Ink Supplier #1:Misc8'!D73)</f>
        <v>0</v>
      </c>
      <c r="E73" s="439">
        <f t="shared" si="14"/>
        <v>0</v>
      </c>
      <c r="F73" s="440">
        <f t="shared" si="15"/>
        <v>0</v>
      </c>
      <c r="G73" s="439">
        <f t="shared" si="12"/>
        <v>0</v>
      </c>
      <c r="H73" s="440">
        <f t="shared" si="13"/>
        <v>0</v>
      </c>
      <c r="I73" s="439"/>
      <c r="J73" s="441"/>
      <c r="M73" s="300"/>
      <c r="N73" s="300"/>
    </row>
    <row r="74" spans="1:14">
      <c r="A74" s="99"/>
      <c r="B74" s="68">
        <v>40118</v>
      </c>
      <c r="C74" s="448">
        <f>SUM('Ink Supplier #1:Misc8'!C74)</f>
        <v>0</v>
      </c>
      <c r="D74" s="449">
        <f>SUM('Ink Supplier #1:Misc8'!D74)</f>
        <v>0</v>
      </c>
      <c r="E74" s="439">
        <f t="shared" si="14"/>
        <v>0</v>
      </c>
      <c r="F74" s="440">
        <f t="shared" si="15"/>
        <v>0</v>
      </c>
      <c r="G74" s="439">
        <f t="shared" si="12"/>
        <v>0</v>
      </c>
      <c r="H74" s="440">
        <f t="shared" si="13"/>
        <v>0</v>
      </c>
      <c r="I74" s="439"/>
      <c r="J74" s="441"/>
      <c r="M74" s="300"/>
      <c r="N74" s="300"/>
    </row>
    <row r="75" spans="1:14" ht="13.5" thickBot="1">
      <c r="A75" s="100"/>
      <c r="B75" s="69">
        <v>40148</v>
      </c>
      <c r="C75" s="450">
        <f>SUM('Ink Supplier #1:Misc8'!C75)</f>
        <v>0</v>
      </c>
      <c r="D75" s="451">
        <f>SUM('Ink Supplier #1:Misc8'!D75)</f>
        <v>0</v>
      </c>
      <c r="E75" s="442">
        <f t="shared" si="14"/>
        <v>0</v>
      </c>
      <c r="F75" s="443">
        <f t="shared" si="15"/>
        <v>0</v>
      </c>
      <c r="G75" s="444">
        <f t="shared" si="12"/>
        <v>0</v>
      </c>
      <c r="H75" s="443">
        <f t="shared" si="13"/>
        <v>0</v>
      </c>
      <c r="I75" s="442">
        <f>SUM(C64:C75)</f>
        <v>0</v>
      </c>
      <c r="J75" s="445">
        <f>SUM(D64:D75)</f>
        <v>0</v>
      </c>
      <c r="M75" s="300"/>
      <c r="N75" s="300"/>
    </row>
    <row r="76" spans="1:14">
      <c r="A76" s="109"/>
      <c r="B76" s="265">
        <v>40179</v>
      </c>
      <c r="C76" s="446">
        <f>SUM('Ink Supplier #1:Misc8'!C76)</f>
        <v>0</v>
      </c>
      <c r="D76" s="447">
        <f>SUM('Ink Supplier #1:Misc8'!D76)</f>
        <v>0</v>
      </c>
      <c r="E76" s="436">
        <f t="shared" si="14"/>
        <v>0</v>
      </c>
      <c r="F76" s="437">
        <f t="shared" si="15"/>
        <v>0</v>
      </c>
      <c r="G76" s="436">
        <f t="shared" si="12"/>
        <v>0</v>
      </c>
      <c r="H76" s="437">
        <f t="shared" si="13"/>
        <v>0</v>
      </c>
      <c r="I76" s="436"/>
      <c r="J76" s="438"/>
      <c r="M76" s="300"/>
      <c r="N76" s="300"/>
    </row>
    <row r="77" spans="1:14">
      <c r="A77" s="99"/>
      <c r="B77" s="68">
        <v>40210</v>
      </c>
      <c r="C77" s="448">
        <f>SUM('Ink Supplier #1:Misc8'!C77)</f>
        <v>0</v>
      </c>
      <c r="D77" s="449">
        <f>SUM('Ink Supplier #1:Misc8'!D77)</f>
        <v>0</v>
      </c>
      <c r="E77" s="439">
        <f t="shared" si="14"/>
        <v>0</v>
      </c>
      <c r="F77" s="440">
        <f t="shared" si="15"/>
        <v>0</v>
      </c>
      <c r="G77" s="439">
        <f t="shared" si="12"/>
        <v>0</v>
      </c>
      <c r="H77" s="440">
        <f t="shared" si="13"/>
        <v>0</v>
      </c>
      <c r="I77" s="439"/>
      <c r="J77" s="441"/>
      <c r="M77" s="300"/>
      <c r="N77" s="300"/>
    </row>
    <row r="78" spans="1:14">
      <c r="A78" s="99"/>
      <c r="B78" s="68">
        <v>40238</v>
      </c>
      <c r="C78" s="448">
        <f>SUM('Ink Supplier #1:Misc8'!C78)</f>
        <v>0</v>
      </c>
      <c r="D78" s="449">
        <f>SUM('Ink Supplier #1:Misc8'!D78)</f>
        <v>0</v>
      </c>
      <c r="E78" s="439">
        <f t="shared" si="14"/>
        <v>0</v>
      </c>
      <c r="F78" s="440">
        <f t="shared" si="15"/>
        <v>0</v>
      </c>
      <c r="G78" s="439">
        <f t="shared" si="12"/>
        <v>0</v>
      </c>
      <c r="H78" s="440">
        <f t="shared" si="13"/>
        <v>0</v>
      </c>
      <c r="I78" s="439"/>
      <c r="J78" s="441"/>
      <c r="M78" s="300"/>
      <c r="N78" s="300"/>
    </row>
    <row r="79" spans="1:14">
      <c r="A79" s="99"/>
      <c r="B79" s="68">
        <v>40269</v>
      </c>
      <c r="C79" s="448">
        <f>SUM('Ink Supplier #1:Misc8'!C79)</f>
        <v>0</v>
      </c>
      <c r="D79" s="449">
        <f>SUM('Ink Supplier #1:Misc8'!D79)</f>
        <v>0</v>
      </c>
      <c r="E79" s="439">
        <f t="shared" si="14"/>
        <v>0</v>
      </c>
      <c r="F79" s="440">
        <f t="shared" si="15"/>
        <v>0</v>
      </c>
      <c r="G79" s="439">
        <f t="shared" si="12"/>
        <v>0</v>
      </c>
      <c r="H79" s="440">
        <f t="shared" si="13"/>
        <v>0</v>
      </c>
      <c r="I79" s="439"/>
      <c r="J79" s="441"/>
    </row>
    <row r="80" spans="1:14">
      <c r="A80" s="99"/>
      <c r="B80" s="68">
        <v>40299</v>
      </c>
      <c r="C80" s="448">
        <f>SUM('Ink Supplier #1:Misc8'!C80)</f>
        <v>0</v>
      </c>
      <c r="D80" s="449">
        <f>SUM('Ink Supplier #1:Misc8'!D80)</f>
        <v>0</v>
      </c>
      <c r="E80" s="439">
        <f t="shared" si="14"/>
        <v>0</v>
      </c>
      <c r="F80" s="440">
        <f t="shared" si="15"/>
        <v>0</v>
      </c>
      <c r="G80" s="439">
        <f t="shared" si="12"/>
        <v>0</v>
      </c>
      <c r="H80" s="440">
        <f t="shared" si="13"/>
        <v>0</v>
      </c>
      <c r="I80" s="439"/>
      <c r="J80" s="441"/>
    </row>
    <row r="81" spans="1:10">
      <c r="A81" s="99"/>
      <c r="B81" s="68">
        <v>40330</v>
      </c>
      <c r="C81" s="448">
        <f>SUM('Ink Supplier #1:Misc8'!C81)</f>
        <v>0</v>
      </c>
      <c r="D81" s="449">
        <f>SUM('Ink Supplier #1:Misc8'!D81)</f>
        <v>0</v>
      </c>
      <c r="E81" s="439">
        <f t="shared" si="14"/>
        <v>0</v>
      </c>
      <c r="F81" s="440">
        <f t="shared" si="15"/>
        <v>0</v>
      </c>
      <c r="G81" s="439">
        <f t="shared" si="12"/>
        <v>0</v>
      </c>
      <c r="H81" s="440">
        <f t="shared" si="13"/>
        <v>0</v>
      </c>
      <c r="I81" s="439"/>
      <c r="J81" s="441"/>
    </row>
    <row r="82" spans="1:10">
      <c r="A82" s="99"/>
      <c r="B82" s="68">
        <v>40360</v>
      </c>
      <c r="C82" s="448">
        <f>SUM('Ink Supplier #1:Misc8'!C82)</f>
        <v>0</v>
      </c>
      <c r="D82" s="449">
        <f>SUM('Ink Supplier #1:Misc8'!D82)</f>
        <v>0</v>
      </c>
      <c r="E82" s="439">
        <f t="shared" si="14"/>
        <v>0</v>
      </c>
      <c r="F82" s="440">
        <f t="shared" si="15"/>
        <v>0</v>
      </c>
      <c r="G82" s="439">
        <f t="shared" si="12"/>
        <v>0</v>
      </c>
      <c r="H82" s="440">
        <f t="shared" si="13"/>
        <v>0</v>
      </c>
      <c r="I82" s="439"/>
      <c r="J82" s="441"/>
    </row>
    <row r="83" spans="1:10">
      <c r="A83" s="99"/>
      <c r="B83" s="68">
        <v>40391</v>
      </c>
      <c r="C83" s="448">
        <f>SUM('Ink Supplier #1:Misc8'!C83)</f>
        <v>0</v>
      </c>
      <c r="D83" s="449">
        <f>SUM('Ink Supplier #1:Misc8'!D83)</f>
        <v>0</v>
      </c>
      <c r="E83" s="439">
        <f t="shared" si="14"/>
        <v>0</v>
      </c>
      <c r="F83" s="440">
        <f t="shared" si="15"/>
        <v>0</v>
      </c>
      <c r="G83" s="439">
        <f t="shared" si="12"/>
        <v>0</v>
      </c>
      <c r="H83" s="440">
        <f t="shared" si="13"/>
        <v>0</v>
      </c>
      <c r="I83" s="439"/>
      <c r="J83" s="441"/>
    </row>
    <row r="84" spans="1:10">
      <c r="A84" s="99"/>
      <c r="B84" s="68">
        <v>40422</v>
      </c>
      <c r="C84" s="448">
        <f>SUM('Ink Supplier #1:Misc8'!C84)</f>
        <v>0</v>
      </c>
      <c r="D84" s="449">
        <f>SUM('Ink Supplier #1:Misc8'!D84)</f>
        <v>0</v>
      </c>
      <c r="E84" s="439">
        <f t="shared" si="14"/>
        <v>0</v>
      </c>
      <c r="F84" s="440">
        <f t="shared" si="15"/>
        <v>0</v>
      </c>
      <c r="G84" s="439">
        <f t="shared" si="12"/>
        <v>0</v>
      </c>
      <c r="H84" s="440">
        <f t="shared" si="13"/>
        <v>0</v>
      </c>
      <c r="I84" s="439"/>
      <c r="J84" s="441"/>
    </row>
    <row r="85" spans="1:10">
      <c r="A85" s="99"/>
      <c r="B85" s="68">
        <v>40452</v>
      </c>
      <c r="C85" s="448">
        <f>SUM('Ink Supplier #1:Misc8'!C85)</f>
        <v>0</v>
      </c>
      <c r="D85" s="449">
        <f>SUM('Ink Supplier #1:Misc8'!D85)</f>
        <v>0</v>
      </c>
      <c r="E85" s="439">
        <f t="shared" si="14"/>
        <v>0</v>
      </c>
      <c r="F85" s="440">
        <f t="shared" si="15"/>
        <v>0</v>
      </c>
      <c r="G85" s="439">
        <f t="shared" si="12"/>
        <v>0</v>
      </c>
      <c r="H85" s="440">
        <f t="shared" si="13"/>
        <v>0</v>
      </c>
      <c r="I85" s="439"/>
      <c r="J85" s="441"/>
    </row>
    <row r="86" spans="1:10">
      <c r="A86" s="99"/>
      <c r="B86" s="68">
        <v>40483</v>
      </c>
      <c r="C86" s="448">
        <f>SUM('Ink Supplier #1:Misc8'!C86)</f>
        <v>0</v>
      </c>
      <c r="D86" s="449">
        <f>SUM('Ink Supplier #1:Misc8'!D86)</f>
        <v>0</v>
      </c>
      <c r="E86" s="439">
        <f t="shared" si="14"/>
        <v>0</v>
      </c>
      <c r="F86" s="440">
        <f t="shared" si="15"/>
        <v>0</v>
      </c>
      <c r="G86" s="439">
        <f t="shared" si="12"/>
        <v>0</v>
      </c>
      <c r="H86" s="440">
        <f t="shared" si="13"/>
        <v>0</v>
      </c>
      <c r="I86" s="439"/>
      <c r="J86" s="441"/>
    </row>
    <row r="87" spans="1:10" ht="13.5" thickBot="1">
      <c r="A87" s="100"/>
      <c r="B87" s="69">
        <v>40513</v>
      </c>
      <c r="C87" s="450">
        <f>SUM('Ink Supplier #1:Misc8'!C87)</f>
        <v>0</v>
      </c>
      <c r="D87" s="451">
        <f>SUM('Ink Supplier #1:Misc8'!D87)</f>
        <v>0</v>
      </c>
      <c r="E87" s="442">
        <f t="shared" si="14"/>
        <v>0</v>
      </c>
      <c r="F87" s="443">
        <f t="shared" si="15"/>
        <v>0</v>
      </c>
      <c r="G87" s="444">
        <f t="shared" si="12"/>
        <v>0</v>
      </c>
      <c r="H87" s="443">
        <f t="shared" si="13"/>
        <v>0</v>
      </c>
      <c r="I87" s="442">
        <f>SUM(C76:C87)</f>
        <v>0</v>
      </c>
      <c r="J87" s="445">
        <f>SUM(D76:D87)</f>
        <v>0</v>
      </c>
    </row>
    <row r="88" spans="1:10">
      <c r="A88" s="109"/>
      <c r="B88" s="265">
        <v>40544</v>
      </c>
      <c r="C88" s="446">
        <f>SUM('Ink Supplier #1:Misc8'!C88)</f>
        <v>0</v>
      </c>
      <c r="D88" s="447">
        <f>SUM('Ink Supplier #1:Misc8'!D88)</f>
        <v>0</v>
      </c>
      <c r="E88" s="436">
        <f t="shared" si="14"/>
        <v>0</v>
      </c>
      <c r="F88" s="437">
        <f t="shared" si="15"/>
        <v>0</v>
      </c>
      <c r="G88" s="436">
        <f t="shared" si="12"/>
        <v>0</v>
      </c>
      <c r="H88" s="437">
        <f t="shared" si="13"/>
        <v>0</v>
      </c>
      <c r="I88" s="436"/>
      <c r="J88" s="438"/>
    </row>
    <row r="89" spans="1:10">
      <c r="A89" s="99"/>
      <c r="B89" s="68">
        <v>40575</v>
      </c>
      <c r="C89" s="448">
        <f>SUM('Ink Supplier #1:Misc8'!C89)</f>
        <v>0</v>
      </c>
      <c r="D89" s="449">
        <f>SUM('Ink Supplier #1:Misc8'!D89)</f>
        <v>0</v>
      </c>
      <c r="E89" s="439">
        <f t="shared" si="14"/>
        <v>0</v>
      </c>
      <c r="F89" s="440">
        <f t="shared" si="15"/>
        <v>0</v>
      </c>
      <c r="G89" s="439">
        <f t="shared" si="12"/>
        <v>0</v>
      </c>
      <c r="H89" s="440">
        <f t="shared" si="13"/>
        <v>0</v>
      </c>
      <c r="I89" s="439"/>
      <c r="J89" s="441"/>
    </row>
    <row r="90" spans="1:10">
      <c r="A90" s="99"/>
      <c r="B90" s="68">
        <v>40603</v>
      </c>
      <c r="C90" s="448">
        <f>SUM('Ink Supplier #1:Misc8'!C90)</f>
        <v>0</v>
      </c>
      <c r="D90" s="449">
        <f>SUM('Ink Supplier #1:Misc8'!D90)</f>
        <v>0</v>
      </c>
      <c r="E90" s="439">
        <f t="shared" si="14"/>
        <v>0</v>
      </c>
      <c r="F90" s="440">
        <f t="shared" si="15"/>
        <v>0</v>
      </c>
      <c r="G90" s="439">
        <f t="shared" si="12"/>
        <v>0</v>
      </c>
      <c r="H90" s="440">
        <f t="shared" si="13"/>
        <v>0</v>
      </c>
      <c r="I90" s="439"/>
      <c r="J90" s="441"/>
    </row>
    <row r="91" spans="1:10">
      <c r="A91" s="99"/>
      <c r="B91" s="68">
        <v>40634</v>
      </c>
      <c r="C91" s="448">
        <f>SUM('Ink Supplier #1:Misc8'!C91)</f>
        <v>0</v>
      </c>
      <c r="D91" s="449">
        <f>SUM('Ink Supplier #1:Misc8'!D91)</f>
        <v>0</v>
      </c>
      <c r="E91" s="439">
        <f t="shared" si="14"/>
        <v>0</v>
      </c>
      <c r="F91" s="440">
        <f t="shared" si="15"/>
        <v>0</v>
      </c>
      <c r="G91" s="439">
        <f t="shared" si="12"/>
        <v>0</v>
      </c>
      <c r="H91" s="440">
        <f t="shared" si="13"/>
        <v>0</v>
      </c>
      <c r="I91" s="439"/>
      <c r="J91" s="441"/>
    </row>
    <row r="92" spans="1:10">
      <c r="A92" s="99"/>
      <c r="B92" s="68">
        <v>40664</v>
      </c>
      <c r="C92" s="448">
        <f>SUM('Ink Supplier #1:Misc8'!C92)</f>
        <v>0</v>
      </c>
      <c r="D92" s="449">
        <f>SUM('Ink Supplier #1:Misc8'!D92)</f>
        <v>0</v>
      </c>
      <c r="E92" s="439">
        <f t="shared" si="14"/>
        <v>0</v>
      </c>
      <c r="F92" s="440">
        <f t="shared" si="15"/>
        <v>0</v>
      </c>
      <c r="G92" s="439">
        <f t="shared" si="12"/>
        <v>0</v>
      </c>
      <c r="H92" s="440">
        <f t="shared" si="13"/>
        <v>0</v>
      </c>
      <c r="I92" s="439"/>
      <c r="J92" s="441"/>
    </row>
    <row r="93" spans="1:10">
      <c r="A93" s="99"/>
      <c r="B93" s="68">
        <v>40695</v>
      </c>
      <c r="C93" s="448">
        <f>SUM('Ink Supplier #1:Misc8'!C93)</f>
        <v>0</v>
      </c>
      <c r="D93" s="449">
        <f>SUM('Ink Supplier #1:Misc8'!D93)</f>
        <v>0</v>
      </c>
      <c r="E93" s="439">
        <f t="shared" si="14"/>
        <v>0</v>
      </c>
      <c r="F93" s="440">
        <f t="shared" si="15"/>
        <v>0</v>
      </c>
      <c r="G93" s="439">
        <f t="shared" si="12"/>
        <v>0</v>
      </c>
      <c r="H93" s="440">
        <f t="shared" si="13"/>
        <v>0</v>
      </c>
      <c r="I93" s="439"/>
      <c r="J93" s="441"/>
    </row>
    <row r="94" spans="1:10">
      <c r="A94" s="99"/>
      <c r="B94" s="68">
        <v>40725</v>
      </c>
      <c r="C94" s="448">
        <f>SUM('Ink Supplier #1:Misc8'!C94)</f>
        <v>0</v>
      </c>
      <c r="D94" s="449">
        <f>SUM('Ink Supplier #1:Misc8'!D94)</f>
        <v>0</v>
      </c>
      <c r="E94" s="439">
        <f t="shared" si="14"/>
        <v>0</v>
      </c>
      <c r="F94" s="440">
        <f t="shared" si="15"/>
        <v>0</v>
      </c>
      <c r="G94" s="439">
        <f t="shared" si="12"/>
        <v>0</v>
      </c>
      <c r="H94" s="440">
        <f t="shared" si="13"/>
        <v>0</v>
      </c>
      <c r="I94" s="439"/>
      <c r="J94" s="441"/>
    </row>
    <row r="95" spans="1:10">
      <c r="A95" s="99"/>
      <c r="B95" s="68">
        <v>40756</v>
      </c>
      <c r="C95" s="448">
        <f>SUM('Ink Supplier #1:Misc8'!C95)</f>
        <v>0</v>
      </c>
      <c r="D95" s="449">
        <f>SUM('Ink Supplier #1:Misc8'!D95)</f>
        <v>0</v>
      </c>
      <c r="E95" s="439">
        <f t="shared" si="14"/>
        <v>0</v>
      </c>
      <c r="F95" s="440">
        <f t="shared" si="15"/>
        <v>0</v>
      </c>
      <c r="G95" s="439">
        <f t="shared" si="12"/>
        <v>0</v>
      </c>
      <c r="H95" s="440">
        <f t="shared" si="13"/>
        <v>0</v>
      </c>
      <c r="I95" s="439"/>
      <c r="J95" s="441"/>
    </row>
    <row r="96" spans="1:10">
      <c r="A96" s="99"/>
      <c r="B96" s="68">
        <v>40787</v>
      </c>
      <c r="C96" s="448">
        <f>SUM('Ink Supplier #1:Misc8'!C96)</f>
        <v>0</v>
      </c>
      <c r="D96" s="449">
        <f>SUM('Ink Supplier #1:Misc8'!D96)</f>
        <v>0</v>
      </c>
      <c r="E96" s="439">
        <f t="shared" si="14"/>
        <v>0</v>
      </c>
      <c r="F96" s="440">
        <f t="shared" si="15"/>
        <v>0</v>
      </c>
      <c r="G96" s="439">
        <f t="shared" si="12"/>
        <v>0</v>
      </c>
      <c r="H96" s="440">
        <f t="shared" si="13"/>
        <v>0</v>
      </c>
      <c r="I96" s="439"/>
      <c r="J96" s="441"/>
    </row>
    <row r="97" spans="1:10">
      <c r="A97" s="99"/>
      <c r="B97" s="68">
        <v>40817</v>
      </c>
      <c r="C97" s="448">
        <f>SUM('Ink Supplier #1:Misc8'!C97)</f>
        <v>0</v>
      </c>
      <c r="D97" s="449">
        <f>SUM('Ink Supplier #1:Misc8'!D97)</f>
        <v>0</v>
      </c>
      <c r="E97" s="439">
        <f t="shared" si="14"/>
        <v>0</v>
      </c>
      <c r="F97" s="440">
        <f t="shared" si="15"/>
        <v>0</v>
      </c>
      <c r="G97" s="439">
        <f t="shared" si="12"/>
        <v>0</v>
      </c>
      <c r="H97" s="440">
        <f t="shared" si="13"/>
        <v>0</v>
      </c>
      <c r="I97" s="439"/>
      <c r="J97" s="441"/>
    </row>
    <row r="98" spans="1:10">
      <c r="A98" s="99"/>
      <c r="B98" s="68">
        <v>40848</v>
      </c>
      <c r="C98" s="448">
        <f>SUM('Ink Supplier #1:Misc8'!C98)</f>
        <v>0</v>
      </c>
      <c r="D98" s="449">
        <f>SUM('Ink Supplier #1:Misc8'!D98)</f>
        <v>0</v>
      </c>
      <c r="E98" s="439">
        <f t="shared" si="14"/>
        <v>0</v>
      </c>
      <c r="F98" s="440">
        <f t="shared" si="15"/>
        <v>0</v>
      </c>
      <c r="G98" s="439">
        <f t="shared" si="12"/>
        <v>0</v>
      </c>
      <c r="H98" s="440">
        <f t="shared" si="13"/>
        <v>0</v>
      </c>
      <c r="I98" s="439"/>
      <c r="J98" s="441"/>
    </row>
    <row r="99" spans="1:10" ht="13.5" thickBot="1">
      <c r="A99" s="100"/>
      <c r="B99" s="69">
        <v>40878</v>
      </c>
      <c r="C99" s="450">
        <f>SUM('Ink Supplier #1:Misc8'!C99)</f>
        <v>0</v>
      </c>
      <c r="D99" s="451">
        <f>SUM('Ink Supplier #1:Misc8'!D99)</f>
        <v>0</v>
      </c>
      <c r="E99" s="442">
        <f t="shared" si="14"/>
        <v>0</v>
      </c>
      <c r="F99" s="443">
        <f t="shared" si="15"/>
        <v>0</v>
      </c>
      <c r="G99" s="444">
        <f t="shared" si="12"/>
        <v>0</v>
      </c>
      <c r="H99" s="443">
        <f t="shared" si="13"/>
        <v>0</v>
      </c>
      <c r="I99" s="442">
        <f>SUM(C88:C99)</f>
        <v>0</v>
      </c>
      <c r="J99" s="445">
        <f>SUM(D88:D99)</f>
        <v>0</v>
      </c>
    </row>
    <row r="100" spans="1:10">
      <c r="A100" s="109"/>
      <c r="B100" s="67">
        <v>40909</v>
      </c>
      <c r="C100" s="446">
        <f>SUM('Ink Supplier #1:Misc8'!C100)</f>
        <v>0</v>
      </c>
      <c r="D100" s="447">
        <f>SUM('Ink Supplier #1:Misc8'!D100)</f>
        <v>0</v>
      </c>
      <c r="E100" s="436">
        <f t="shared" si="14"/>
        <v>0</v>
      </c>
      <c r="F100" s="437">
        <f t="shared" si="15"/>
        <v>0</v>
      </c>
      <c r="G100" s="436">
        <f t="shared" si="12"/>
        <v>0</v>
      </c>
      <c r="H100" s="437">
        <f t="shared" si="13"/>
        <v>0</v>
      </c>
      <c r="I100" s="436"/>
      <c r="J100" s="438"/>
    </row>
    <row r="101" spans="1:10">
      <c r="A101" s="99"/>
      <c r="B101" s="68">
        <v>40940</v>
      </c>
      <c r="C101" s="448">
        <f>SUM('Ink Supplier #1:Misc8'!C101)</f>
        <v>0</v>
      </c>
      <c r="D101" s="449">
        <f>SUM('Ink Supplier #1:Misc8'!D101)</f>
        <v>0</v>
      </c>
      <c r="E101" s="439">
        <f t="shared" si="14"/>
        <v>0</v>
      </c>
      <c r="F101" s="440">
        <f t="shared" si="15"/>
        <v>0</v>
      </c>
      <c r="G101" s="439">
        <f t="shared" si="12"/>
        <v>0</v>
      </c>
      <c r="H101" s="440">
        <f t="shared" si="13"/>
        <v>0</v>
      </c>
      <c r="I101" s="439"/>
      <c r="J101" s="441"/>
    </row>
    <row r="102" spans="1:10">
      <c r="A102" s="99"/>
      <c r="B102" s="68">
        <v>40969</v>
      </c>
      <c r="C102" s="448">
        <f>SUM('Ink Supplier #1:Misc8'!C102)</f>
        <v>0</v>
      </c>
      <c r="D102" s="449">
        <f>SUM('Ink Supplier #1:Misc8'!D102)</f>
        <v>0</v>
      </c>
      <c r="E102" s="439">
        <f t="shared" si="14"/>
        <v>0</v>
      </c>
      <c r="F102" s="440">
        <f t="shared" si="15"/>
        <v>0</v>
      </c>
      <c r="G102" s="439">
        <f t="shared" ref="G102:G111" si="16">IF(E102="","",SUM(C91:C102))</f>
        <v>0</v>
      </c>
      <c r="H102" s="440">
        <f t="shared" ref="H102:H111" si="17">IF(F102="","",SUM(D91:D102))</f>
        <v>0</v>
      </c>
      <c r="I102" s="439"/>
      <c r="J102" s="441"/>
    </row>
    <row r="103" spans="1:10">
      <c r="A103" s="99"/>
      <c r="B103" s="68">
        <v>41000</v>
      </c>
      <c r="C103" s="448">
        <f>SUM('Ink Supplier #1:Misc8'!C103)</f>
        <v>0</v>
      </c>
      <c r="D103" s="449">
        <f>SUM('Ink Supplier #1:Misc8'!D103)</f>
        <v>0</v>
      </c>
      <c r="E103" s="439">
        <f t="shared" si="14"/>
        <v>0</v>
      </c>
      <c r="F103" s="440">
        <f t="shared" si="15"/>
        <v>0</v>
      </c>
      <c r="G103" s="439">
        <f t="shared" si="16"/>
        <v>0</v>
      </c>
      <c r="H103" s="440">
        <f t="shared" si="17"/>
        <v>0</v>
      </c>
      <c r="I103" s="439"/>
      <c r="J103" s="441"/>
    </row>
    <row r="104" spans="1:10">
      <c r="A104" s="99"/>
      <c r="B104" s="68">
        <v>41030</v>
      </c>
      <c r="C104" s="448">
        <f>SUM('Ink Supplier #1:Misc8'!C104)</f>
        <v>0</v>
      </c>
      <c r="D104" s="449">
        <f>SUM('Ink Supplier #1:Misc8'!D104)</f>
        <v>0</v>
      </c>
      <c r="E104" s="439">
        <f t="shared" si="14"/>
        <v>0</v>
      </c>
      <c r="F104" s="440">
        <f t="shared" si="15"/>
        <v>0</v>
      </c>
      <c r="G104" s="439">
        <f t="shared" si="16"/>
        <v>0</v>
      </c>
      <c r="H104" s="440">
        <f t="shared" si="17"/>
        <v>0</v>
      </c>
      <c r="I104" s="439"/>
      <c r="J104" s="441"/>
    </row>
    <row r="105" spans="1:10">
      <c r="A105" s="99"/>
      <c r="B105" s="68">
        <v>41061</v>
      </c>
      <c r="C105" s="448">
        <f>SUM('Ink Supplier #1:Misc8'!C105)</f>
        <v>0</v>
      </c>
      <c r="D105" s="449">
        <f>SUM('Ink Supplier #1:Misc8'!D105)</f>
        <v>0</v>
      </c>
      <c r="E105" s="439">
        <f t="shared" si="14"/>
        <v>0</v>
      </c>
      <c r="F105" s="440">
        <f t="shared" si="15"/>
        <v>0</v>
      </c>
      <c r="G105" s="439">
        <f t="shared" si="16"/>
        <v>0</v>
      </c>
      <c r="H105" s="440">
        <f t="shared" si="17"/>
        <v>0</v>
      </c>
      <c r="I105" s="439"/>
      <c r="J105" s="441"/>
    </row>
    <row r="106" spans="1:10">
      <c r="A106" s="99"/>
      <c r="B106" s="68">
        <v>41091</v>
      </c>
      <c r="C106" s="448">
        <f>SUM('Ink Supplier #1:Misc8'!C106)</f>
        <v>0</v>
      </c>
      <c r="D106" s="449">
        <f>SUM('Ink Supplier #1:Misc8'!D106)</f>
        <v>0</v>
      </c>
      <c r="E106" s="439">
        <f t="shared" si="14"/>
        <v>0</v>
      </c>
      <c r="F106" s="440">
        <f t="shared" si="15"/>
        <v>0</v>
      </c>
      <c r="G106" s="439">
        <f t="shared" si="16"/>
        <v>0</v>
      </c>
      <c r="H106" s="440">
        <f t="shared" si="17"/>
        <v>0</v>
      </c>
      <c r="I106" s="439"/>
      <c r="J106" s="441"/>
    </row>
    <row r="107" spans="1:10">
      <c r="A107" s="99"/>
      <c r="B107" s="68">
        <v>41122</v>
      </c>
      <c r="C107" s="448">
        <f>SUM('Ink Supplier #1:Misc8'!C107)</f>
        <v>0</v>
      </c>
      <c r="D107" s="449">
        <f>SUM('Ink Supplier #1:Misc8'!D107)</f>
        <v>0</v>
      </c>
      <c r="E107" s="439">
        <f t="shared" si="14"/>
        <v>0</v>
      </c>
      <c r="F107" s="440">
        <f t="shared" si="15"/>
        <v>0</v>
      </c>
      <c r="G107" s="439">
        <f t="shared" si="16"/>
        <v>0</v>
      </c>
      <c r="H107" s="440">
        <f t="shared" si="17"/>
        <v>0</v>
      </c>
      <c r="I107" s="439"/>
      <c r="J107" s="441"/>
    </row>
    <row r="108" spans="1:10">
      <c r="A108" s="99"/>
      <c r="B108" s="68">
        <v>41153</v>
      </c>
      <c r="C108" s="448">
        <f>SUM('Ink Supplier #1:Misc8'!C108)</f>
        <v>0</v>
      </c>
      <c r="D108" s="449">
        <f>SUM('Ink Supplier #1:Misc8'!D108)</f>
        <v>0</v>
      </c>
      <c r="E108" s="439">
        <f t="shared" si="14"/>
        <v>0</v>
      </c>
      <c r="F108" s="440">
        <f t="shared" si="15"/>
        <v>0</v>
      </c>
      <c r="G108" s="439">
        <f t="shared" si="16"/>
        <v>0</v>
      </c>
      <c r="H108" s="440">
        <f t="shared" si="17"/>
        <v>0</v>
      </c>
      <c r="I108" s="439"/>
      <c r="J108" s="441"/>
    </row>
    <row r="109" spans="1:10">
      <c r="A109" s="99"/>
      <c r="B109" s="68">
        <v>41183</v>
      </c>
      <c r="C109" s="448">
        <f>SUM('Ink Supplier #1:Misc8'!C109)</f>
        <v>0</v>
      </c>
      <c r="D109" s="449">
        <f>SUM('Ink Supplier #1:Misc8'!D109)</f>
        <v>0</v>
      </c>
      <c r="E109" s="439">
        <f t="shared" si="14"/>
        <v>0</v>
      </c>
      <c r="F109" s="440">
        <f t="shared" si="15"/>
        <v>0</v>
      </c>
      <c r="G109" s="439">
        <f t="shared" si="16"/>
        <v>0</v>
      </c>
      <c r="H109" s="440">
        <f t="shared" si="17"/>
        <v>0</v>
      </c>
      <c r="I109" s="439"/>
      <c r="J109" s="441"/>
    </row>
    <row r="110" spans="1:10">
      <c r="A110" s="99"/>
      <c r="B110" s="68">
        <v>41214</v>
      </c>
      <c r="C110" s="448">
        <f>SUM('Ink Supplier #1:Misc8'!C110)</f>
        <v>0</v>
      </c>
      <c r="D110" s="449">
        <f>SUM('Ink Supplier #1:Misc8'!D110)</f>
        <v>0</v>
      </c>
      <c r="E110" s="439">
        <f t="shared" si="14"/>
        <v>0</v>
      </c>
      <c r="F110" s="440">
        <f t="shared" si="15"/>
        <v>0</v>
      </c>
      <c r="G110" s="439">
        <f t="shared" si="16"/>
        <v>0</v>
      </c>
      <c r="H110" s="440">
        <f t="shared" si="17"/>
        <v>0</v>
      </c>
      <c r="I110" s="439"/>
      <c r="J110" s="441"/>
    </row>
    <row r="111" spans="1:10" ht="13.5" thickBot="1">
      <c r="A111" s="100"/>
      <c r="B111" s="69">
        <v>41244</v>
      </c>
      <c r="C111" s="450">
        <f>SUM('Ink Supplier #1:Misc8'!C111)</f>
        <v>0</v>
      </c>
      <c r="D111" s="451">
        <f>SUM('Ink Supplier #1:Misc8'!D111)</f>
        <v>0</v>
      </c>
      <c r="E111" s="442">
        <f t="shared" si="14"/>
        <v>0</v>
      </c>
      <c r="F111" s="443">
        <f t="shared" si="15"/>
        <v>0</v>
      </c>
      <c r="G111" s="444">
        <f t="shared" si="16"/>
        <v>0</v>
      </c>
      <c r="H111" s="443">
        <f t="shared" si="17"/>
        <v>0</v>
      </c>
      <c r="I111" s="442">
        <f>SUM(C100:C111)</f>
        <v>0</v>
      </c>
      <c r="J111" s="445">
        <f>SUM(D100:D111)</f>
        <v>0</v>
      </c>
    </row>
    <row r="112" spans="1:10">
      <c r="E112" s="91"/>
      <c r="F112" s="91"/>
      <c r="I112" s="91"/>
    </row>
    <row r="113" spans="5:9">
      <c r="E113" s="91"/>
      <c r="F113" s="91"/>
      <c r="I113" s="91"/>
    </row>
    <row r="114" spans="5:9">
      <c r="E114" s="91"/>
      <c r="F114" s="91"/>
      <c r="I114" s="91"/>
    </row>
    <row r="115" spans="5:9">
      <c r="E115" s="91"/>
      <c r="F115" s="91"/>
      <c r="I115" s="91"/>
    </row>
    <row r="116" spans="5:9">
      <c r="E116" s="91"/>
      <c r="F116" s="91"/>
      <c r="I116" s="91"/>
    </row>
    <row r="117" spans="5:9">
      <c r="E117" s="91"/>
      <c r="F117" s="91"/>
      <c r="I117" s="91"/>
    </row>
    <row r="118" spans="5:9">
      <c r="E118" s="91"/>
      <c r="F118" s="91"/>
      <c r="I118" s="91"/>
    </row>
    <row r="119" spans="5:9">
      <c r="E119" s="91"/>
      <c r="F119" s="91"/>
      <c r="I119" s="91"/>
    </row>
    <row r="120" spans="5:9">
      <c r="E120" s="91"/>
      <c r="F120" s="91"/>
      <c r="I120" s="91"/>
    </row>
    <row r="121" spans="5:9">
      <c r="I121" s="91"/>
    </row>
    <row r="122" spans="5:9">
      <c r="I122" s="91"/>
    </row>
    <row r="123" spans="5:9">
      <c r="I123" s="91"/>
    </row>
    <row r="124" spans="5:9">
      <c r="I124" s="91"/>
    </row>
    <row r="125" spans="5:9">
      <c r="I125" s="91"/>
    </row>
    <row r="126" spans="5:9">
      <c r="I126" s="91"/>
    </row>
    <row r="127" spans="5:9">
      <c r="I127" s="91"/>
    </row>
    <row r="128" spans="5:9">
      <c r="I128" s="91"/>
    </row>
    <row r="129" spans="9:9">
      <c r="I129" s="91"/>
    </row>
    <row r="130" spans="9:9">
      <c r="I130" s="91"/>
    </row>
    <row r="131" spans="9:9">
      <c r="I131" s="91"/>
    </row>
    <row r="132" spans="9:9">
      <c r="I132" s="91"/>
    </row>
    <row r="133" spans="9:9">
      <c r="I133" s="91"/>
    </row>
  </sheetData>
  <mergeCells count="7">
    <mergeCell ref="E4:F4"/>
    <mergeCell ref="G4:H4"/>
    <mergeCell ref="I4:J4"/>
    <mergeCell ref="A1:J1"/>
    <mergeCell ref="E3:F3"/>
    <mergeCell ref="G3:H3"/>
    <mergeCell ref="I3:J3"/>
  </mergeCells>
  <phoneticPr fontId="0" type="noConversion"/>
  <printOptions horizontalCentered="1"/>
  <pageMargins left="0.25" right="0.25" top="0.65" bottom="1" header="0.5" footer="0.5"/>
  <pageSetup scale="95" orientation="portrait" r:id="rId1"/>
  <headerFooter alignWithMargins="0"/>
  <rowBreaks count="1" manualBreakCount="1">
    <brk id="75" max="9" man="1"/>
  </rowBreaks>
  <ignoredErrors>
    <ignoredError sqref="C40:D1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113</vt:i4>
      </vt:variant>
    </vt:vector>
  </HeadingPairs>
  <TitlesOfParts>
    <vt:vector size="141" baseType="lpstr">
      <vt:lpstr>Instructions</vt:lpstr>
      <vt:lpstr>Permit Limits</vt:lpstr>
      <vt:lpstr>2008 Summary</vt:lpstr>
      <vt:lpstr>2009 Summary</vt:lpstr>
      <vt:lpstr>2010 Summary</vt:lpstr>
      <vt:lpstr>2011 Summary</vt:lpstr>
      <vt:lpstr>2012 Summary</vt:lpstr>
      <vt:lpstr>PM Rolling Avg</vt:lpstr>
      <vt:lpstr>SUMMARY</vt:lpstr>
      <vt:lpstr>Ink Supplier #1</vt:lpstr>
      <vt:lpstr>Ink Supplier #2</vt:lpstr>
      <vt:lpstr>Adhesive Supplier # 1</vt:lpstr>
      <vt:lpstr>Misc1</vt:lpstr>
      <vt:lpstr>Misc2</vt:lpstr>
      <vt:lpstr>Misc3</vt:lpstr>
      <vt:lpstr>Misc4</vt:lpstr>
      <vt:lpstr>Misc5</vt:lpstr>
      <vt:lpstr>Misc6</vt:lpstr>
      <vt:lpstr>Misc7</vt:lpstr>
      <vt:lpstr>Misc8</vt:lpstr>
      <vt:lpstr>Starch</vt:lpstr>
      <vt:lpstr>Baled Material</vt:lpstr>
      <vt:lpstr>Fuel Summary Page</vt:lpstr>
      <vt:lpstr>Natural Gas</vt:lpstr>
      <vt:lpstr>Fuel Oil</vt:lpstr>
      <vt:lpstr>Propane</vt:lpstr>
      <vt:lpstr>Parts Washer</vt:lpstr>
      <vt:lpstr>Emission Factors</vt:lpstr>
      <vt:lpstr>_dpw2008</vt:lpstr>
      <vt:lpstr>_dpw2009</vt:lpstr>
      <vt:lpstr>_dpw2010</vt:lpstr>
      <vt:lpstr>_dpw2011</vt:lpstr>
      <vt:lpstr>_dpw2012</vt:lpstr>
      <vt:lpstr>_hpd2008</vt:lpstr>
      <vt:lpstr>_hpd2009</vt:lpstr>
      <vt:lpstr>_hpd2010</vt:lpstr>
      <vt:lpstr>_hpd2011</vt:lpstr>
      <vt:lpstr>_hpd2012</vt:lpstr>
      <vt:lpstr>_wdp2008</vt:lpstr>
      <vt:lpstr>_wdp2009</vt:lpstr>
      <vt:lpstr>_wdp2010</vt:lpstr>
      <vt:lpstr>_wdp2011</vt:lpstr>
      <vt:lpstr>_wdp2012</vt:lpstr>
      <vt:lpstr>_wpy2008</vt:lpstr>
      <vt:lpstr>_wpy2009</vt:lpstr>
      <vt:lpstr>_wpy2010</vt:lpstr>
      <vt:lpstr>_wpy2011</vt:lpstr>
      <vt:lpstr>_wpy2012</vt:lpstr>
      <vt:lpstr>'2010 Summary'!ActualOrPotential</vt:lpstr>
      <vt:lpstr>'2011 Summary'!ActualOrPotential</vt:lpstr>
      <vt:lpstr>'2012 Summary'!ActualOrPotential</vt:lpstr>
      <vt:lpstr>ActualOrPotential</vt:lpstr>
      <vt:lpstr>Propane!Ammonia</vt:lpstr>
      <vt:lpstr>Ammonia</vt:lpstr>
      <vt:lpstr>'Fuel Oil'!CO</vt:lpstr>
      <vt:lpstr>'Natural Gas'!CO</vt:lpstr>
      <vt:lpstr>Propane!CO</vt:lpstr>
      <vt:lpstr>CO_2</vt:lpstr>
      <vt:lpstr>CO_2P</vt:lpstr>
      <vt:lpstr>'Parts Washer'!dust</vt:lpstr>
      <vt:lpstr>Starch!dust</vt:lpstr>
      <vt:lpstr>dust</vt:lpstr>
      <vt:lpstr>Starch!efficiency</vt:lpstr>
      <vt:lpstr>Efficiency</vt:lpstr>
      <vt:lpstr>FuelOil_Device</vt:lpstr>
      <vt:lpstr>FuelOil_EF</vt:lpstr>
      <vt:lpstr>FuelOil_Pollutant</vt:lpstr>
      <vt:lpstr>FuelOil2_HAP_EF</vt:lpstr>
      <vt:lpstr>FuelOil6_HAP_EF</vt:lpstr>
      <vt:lpstr>FuelOilResidential_HAP_EF</vt:lpstr>
      <vt:lpstr>'Fuel Oil'!HAP</vt:lpstr>
      <vt:lpstr>'Natural Gas'!HAP</vt:lpstr>
      <vt:lpstr>Propane!HAP</vt:lpstr>
      <vt:lpstr>Propane!Lead</vt:lpstr>
      <vt:lpstr>Lead</vt:lpstr>
      <vt:lpstr>Ngas_Device</vt:lpstr>
      <vt:lpstr>NGas_EF</vt:lpstr>
      <vt:lpstr>NGas_HAP_EF</vt:lpstr>
      <vt:lpstr>NGas_Pollutant</vt:lpstr>
      <vt:lpstr>'Fuel Oil'!NOx</vt:lpstr>
      <vt:lpstr>'Natural Gas'!NOx</vt:lpstr>
      <vt:lpstr>Propane!NOx</vt:lpstr>
      <vt:lpstr>'2011 Summary'!Plant</vt:lpstr>
      <vt:lpstr>'2012 Summary'!Plant</vt:lpstr>
      <vt:lpstr>Plant</vt:lpstr>
      <vt:lpstr>PlantNumber</vt:lpstr>
      <vt:lpstr>'Fuel Oil'!PM</vt:lpstr>
      <vt:lpstr>'Natural Gas'!PM</vt:lpstr>
      <vt:lpstr>Propane!PM</vt:lpstr>
      <vt:lpstr>'Adhesive Supplier # 1'!Print_Area</vt:lpstr>
      <vt:lpstr>'Baled Material'!Print_Area</vt:lpstr>
      <vt:lpstr>'Fuel Oil'!Print_Area</vt:lpstr>
      <vt:lpstr>'Fuel Summary Page'!Print_Area</vt:lpstr>
      <vt:lpstr>'Ink Supplier #1'!Print_Area</vt:lpstr>
      <vt:lpstr>'Ink Supplier #2'!Print_Area</vt:lpstr>
      <vt:lpstr>Misc1!Print_Area</vt:lpstr>
      <vt:lpstr>Misc2!Print_Area</vt:lpstr>
      <vt:lpstr>Misc3!Print_Area</vt:lpstr>
      <vt:lpstr>Misc4!Print_Area</vt:lpstr>
      <vt:lpstr>Misc5!Print_Area</vt:lpstr>
      <vt:lpstr>Misc6!Print_Area</vt:lpstr>
      <vt:lpstr>Misc7!Print_Area</vt:lpstr>
      <vt:lpstr>Misc8!Print_Area</vt:lpstr>
      <vt:lpstr>'Natural Gas'!Print_Area</vt:lpstr>
      <vt:lpstr>'Parts Washer'!Print_Area</vt:lpstr>
      <vt:lpstr>'PM Rolling Avg'!Print_Area</vt:lpstr>
      <vt:lpstr>Propane!Print_Area</vt:lpstr>
      <vt:lpstr>Starch!Print_Area</vt:lpstr>
      <vt:lpstr>SUMMARY!Print_Area</vt:lpstr>
      <vt:lpstr>'Adhesive Supplier # 1'!Print_Titles</vt:lpstr>
      <vt:lpstr>'Baled Material'!Print_Titles</vt:lpstr>
      <vt:lpstr>'Fuel Oil'!Print_Titles</vt:lpstr>
      <vt:lpstr>'Fuel Summary Page'!Print_Titles</vt:lpstr>
      <vt:lpstr>'Ink Supplier #1'!Print_Titles</vt:lpstr>
      <vt:lpstr>'Ink Supplier #2'!Print_Titles</vt:lpstr>
      <vt:lpstr>Misc1!Print_Titles</vt:lpstr>
      <vt:lpstr>Misc2!Print_Titles</vt:lpstr>
      <vt:lpstr>Misc3!Print_Titles</vt:lpstr>
      <vt:lpstr>Misc4!Print_Titles</vt:lpstr>
      <vt:lpstr>Misc5!Print_Titles</vt:lpstr>
      <vt:lpstr>Misc6!Print_Titles</vt:lpstr>
      <vt:lpstr>Misc7!Print_Titles</vt:lpstr>
      <vt:lpstr>Misc8!Print_Titles</vt:lpstr>
      <vt:lpstr>'Natural Gas'!Print_Titles</vt:lpstr>
      <vt:lpstr>'Parts Washer'!Print_Titles</vt:lpstr>
      <vt:lpstr>'PM Rolling Avg'!Print_Titles</vt:lpstr>
      <vt:lpstr>Propane!Print_Titles</vt:lpstr>
      <vt:lpstr>Starch!Print_Titles</vt:lpstr>
      <vt:lpstr>SUMMARY!Print_Titles</vt:lpstr>
      <vt:lpstr>Propane!rating</vt:lpstr>
      <vt:lpstr>rating</vt:lpstr>
      <vt:lpstr>sefficiency</vt:lpstr>
      <vt:lpstr>'Fuel Oil'!SOx</vt:lpstr>
      <vt:lpstr>'Natural Gas'!SOx</vt:lpstr>
      <vt:lpstr>Propane!SOx</vt:lpstr>
      <vt:lpstr>sulfur</vt:lpstr>
      <vt:lpstr>'Fuel Oil'!VOC</vt:lpstr>
      <vt:lpstr>'Natural Gas'!VOC</vt:lpstr>
      <vt:lpstr>Propane!VOC</vt:lpstr>
      <vt:lpstr>VOCeff</vt:lpstr>
      <vt:lpstr>weight</vt:lpstr>
    </vt:vector>
  </TitlesOfParts>
  <Company>Inland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Walton</dc:creator>
  <cp:lastModifiedBy> </cp:lastModifiedBy>
  <cp:lastPrinted>2010-01-05T21:29:58Z</cp:lastPrinted>
  <dcterms:created xsi:type="dcterms:W3CDTF">2002-01-07T19:57:57Z</dcterms:created>
  <dcterms:modified xsi:type="dcterms:W3CDTF">2011-04-05T01:39:08Z</dcterms:modified>
</cp:coreProperties>
</file>